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Налоговые и неналоговые" sheetId="3" r:id="rId1"/>
    <sheet name="ОЦЕНКА 2015" sheetId="6" r:id="rId2"/>
    <sheet name="рейтинг" sheetId="7" r:id="rId3"/>
  </sheets>
  <calcPr calcId="125725"/>
</workbook>
</file>

<file path=xl/calcChain.xml><?xml version="1.0" encoding="utf-8"?>
<calcChain xmlns="http://schemas.openxmlformats.org/spreadsheetml/2006/main">
  <c r="G25" i="7"/>
  <c r="F15"/>
  <c r="F14"/>
  <c r="F13"/>
  <c r="F12"/>
  <c r="F11"/>
  <c r="F10"/>
  <c r="F9"/>
  <c r="F8"/>
  <c r="F7"/>
  <c r="F6"/>
  <c r="F5"/>
  <c r="D91" i="6"/>
  <c r="V71"/>
  <c r="E37" i="3"/>
  <c r="F37"/>
  <c r="G37"/>
  <c r="H37"/>
  <c r="I37"/>
  <c r="J37"/>
  <c r="K37"/>
  <c r="L37"/>
  <c r="M37"/>
  <c r="N37"/>
  <c r="D37"/>
  <c r="N31"/>
  <c r="N33" s="1"/>
  <c r="E33"/>
  <c r="F33"/>
  <c r="G33"/>
  <c r="H33"/>
  <c r="I33"/>
  <c r="J33"/>
  <c r="K33"/>
  <c r="L33"/>
  <c r="M33"/>
  <c r="D33"/>
  <c r="N32"/>
  <c r="E31"/>
  <c r="R78" i="6"/>
  <c r="R47"/>
  <c r="T47"/>
  <c r="N44" i="3"/>
  <c r="N45"/>
  <c r="N43"/>
  <c r="M46"/>
  <c r="E45"/>
  <c r="E46" s="1"/>
  <c r="F45"/>
  <c r="F46" s="1"/>
  <c r="G45"/>
  <c r="G46" s="1"/>
  <c r="H45"/>
  <c r="H46" s="1"/>
  <c r="I45"/>
  <c r="I46" s="1"/>
  <c r="J45"/>
  <c r="J46" s="1"/>
  <c r="K45"/>
  <c r="K46" s="1"/>
  <c r="L45"/>
  <c r="L46" s="1"/>
  <c r="M45"/>
  <c r="D45"/>
  <c r="D46" s="1"/>
  <c r="N23"/>
  <c r="N24"/>
  <c r="N22"/>
  <c r="N17"/>
  <c r="N18"/>
  <c r="N16"/>
  <c r="E25" l="1"/>
  <c r="F25"/>
  <c r="G25"/>
  <c r="H25"/>
  <c r="I25"/>
  <c r="J25"/>
  <c r="K25"/>
  <c r="L25"/>
  <c r="M25"/>
  <c r="D25"/>
  <c r="E19"/>
  <c r="F19"/>
  <c r="G19"/>
  <c r="H19"/>
  <c r="I19"/>
  <c r="J19"/>
  <c r="K19"/>
  <c r="L19"/>
  <c r="M19"/>
  <c r="D19"/>
  <c r="Z80" i="6"/>
  <c r="X80"/>
  <c r="V80"/>
  <c r="T80"/>
  <c r="R80"/>
  <c r="P80"/>
  <c r="N80"/>
  <c r="L80"/>
  <c r="J80"/>
  <c r="H80"/>
  <c r="Z78"/>
  <c r="X78"/>
  <c r="V78"/>
  <c r="T78"/>
  <c r="P78"/>
  <c r="N78"/>
  <c r="L78"/>
  <c r="J78"/>
  <c r="H78"/>
  <c r="Z76"/>
  <c r="X76"/>
  <c r="V76"/>
  <c r="T76"/>
  <c r="R76"/>
  <c r="P76"/>
  <c r="N76"/>
  <c r="L76"/>
  <c r="J76"/>
  <c r="H76"/>
  <c r="Z74"/>
  <c r="X74"/>
  <c r="V74"/>
  <c r="T74"/>
  <c r="R74"/>
  <c r="P74"/>
  <c r="N74"/>
  <c r="L74"/>
  <c r="J74"/>
  <c r="H74"/>
  <c r="Z71"/>
  <c r="X71"/>
  <c r="T71"/>
  <c r="R71"/>
  <c r="P71"/>
  <c r="N71"/>
  <c r="L71"/>
  <c r="J71"/>
  <c r="H71"/>
  <c r="Z67"/>
  <c r="X67"/>
  <c r="V67"/>
  <c r="T67"/>
  <c r="R67"/>
  <c r="P67"/>
  <c r="N67"/>
  <c r="L67"/>
  <c r="J67"/>
  <c r="H67"/>
  <c r="Z65"/>
  <c r="X65"/>
  <c r="V65"/>
  <c r="T65"/>
  <c r="R65"/>
  <c r="P65"/>
  <c r="N65"/>
  <c r="L65"/>
  <c r="J65"/>
  <c r="H65"/>
  <c r="Z63"/>
  <c r="X63"/>
  <c r="V63"/>
  <c r="T63"/>
  <c r="R63"/>
  <c r="P63"/>
  <c r="N63"/>
  <c r="L63"/>
  <c r="J63"/>
  <c r="H63"/>
  <c r="Z62"/>
  <c r="X62"/>
  <c r="V62"/>
  <c r="T62"/>
  <c r="R62"/>
  <c r="P62"/>
  <c r="N62"/>
  <c r="L62"/>
  <c r="J62"/>
  <c r="H62"/>
  <c r="Z61"/>
  <c r="X61"/>
  <c r="V61"/>
  <c r="T61"/>
  <c r="R61"/>
  <c r="P61"/>
  <c r="N61"/>
  <c r="L61"/>
  <c r="J61"/>
  <c r="H61"/>
  <c r="Z59"/>
  <c r="X59"/>
  <c r="V59"/>
  <c r="T59"/>
  <c r="R59"/>
  <c r="P59"/>
  <c r="N59"/>
  <c r="L59"/>
  <c r="J59"/>
  <c r="H59"/>
  <c r="Z54"/>
  <c r="X54"/>
  <c r="V54"/>
  <c r="T54"/>
  <c r="R54"/>
  <c r="P54"/>
  <c r="N54"/>
  <c r="L54"/>
  <c r="J54"/>
  <c r="H54"/>
  <c r="Z51"/>
  <c r="X51"/>
  <c r="V51"/>
  <c r="T51"/>
  <c r="R51"/>
  <c r="P51"/>
  <c r="N51"/>
  <c r="L51"/>
  <c r="J51"/>
  <c r="H51"/>
  <c r="Z47"/>
  <c r="X47"/>
  <c r="V47"/>
  <c r="P47"/>
  <c r="N47"/>
  <c r="L47"/>
  <c r="J47"/>
  <c r="H47"/>
  <c r="Z43"/>
  <c r="X43"/>
  <c r="V43"/>
  <c r="T43"/>
  <c r="R43"/>
  <c r="P43"/>
  <c r="N43"/>
  <c r="L43"/>
  <c r="J43"/>
  <c r="H43"/>
  <c r="Z39"/>
  <c r="X39"/>
  <c r="V39"/>
  <c r="T39"/>
  <c r="R39"/>
  <c r="P39"/>
  <c r="N39"/>
  <c r="L39"/>
  <c r="J39"/>
  <c r="H39"/>
  <c r="Z37"/>
  <c r="X37"/>
  <c r="V37"/>
  <c r="T37"/>
  <c r="R37"/>
  <c r="P37"/>
  <c r="N37"/>
  <c r="L37"/>
  <c r="J37"/>
  <c r="H37"/>
  <c r="Z35"/>
  <c r="X35"/>
  <c r="V35"/>
  <c r="T35"/>
  <c r="R35"/>
  <c r="P35"/>
  <c r="N35"/>
  <c r="L35"/>
  <c r="J35"/>
  <c r="H35"/>
  <c r="Z29"/>
  <c r="X29"/>
  <c r="V29"/>
  <c r="T29"/>
  <c r="R29"/>
  <c r="P29"/>
  <c r="N29"/>
  <c r="L29"/>
  <c r="J29"/>
  <c r="H29"/>
  <c r="Z26"/>
  <c r="X26"/>
  <c r="V26"/>
  <c r="T26"/>
  <c r="R26"/>
  <c r="P26"/>
  <c r="N26"/>
  <c r="L26"/>
  <c r="J26"/>
  <c r="H26"/>
  <c r="Z22"/>
  <c r="X22"/>
  <c r="V22"/>
  <c r="T22"/>
  <c r="R22"/>
  <c r="P22"/>
  <c r="N22"/>
  <c r="L22"/>
  <c r="J22"/>
  <c r="H22"/>
  <c r="Z20"/>
  <c r="X20"/>
  <c r="V20"/>
  <c r="T20"/>
  <c r="R20"/>
  <c r="P20"/>
  <c r="N20"/>
  <c r="L20"/>
  <c r="J20"/>
  <c r="H20"/>
  <c r="Z16"/>
  <c r="X16"/>
  <c r="V16"/>
  <c r="T16"/>
  <c r="R16"/>
  <c r="P16"/>
  <c r="N16"/>
  <c r="L16"/>
  <c r="J16"/>
  <c r="H16"/>
  <c r="Z14"/>
  <c r="X14"/>
  <c r="V14"/>
  <c r="T14"/>
  <c r="R14"/>
  <c r="P14"/>
  <c r="N14"/>
  <c r="L14"/>
  <c r="J14"/>
  <c r="H14"/>
  <c r="Z12"/>
  <c r="X12"/>
  <c r="V12"/>
  <c r="T12"/>
  <c r="R12"/>
  <c r="P12"/>
  <c r="N12"/>
  <c r="L12"/>
  <c r="J12"/>
  <c r="H12"/>
  <c r="Z10"/>
  <c r="X10"/>
  <c r="V10"/>
  <c r="T10"/>
  <c r="R10"/>
  <c r="P10"/>
  <c r="N10"/>
  <c r="L10"/>
  <c r="J10"/>
  <c r="H10"/>
  <c r="Z8"/>
  <c r="X8"/>
  <c r="V8"/>
  <c r="T8"/>
  <c r="R8"/>
  <c r="P8"/>
  <c r="N8"/>
  <c r="L8"/>
  <c r="J8"/>
  <c r="H8"/>
  <c r="N50" i="3"/>
  <c r="N49"/>
  <c r="G52"/>
  <c r="E51"/>
  <c r="E52" s="1"/>
  <c r="F51"/>
  <c r="F52" s="1"/>
  <c r="G51"/>
  <c r="H51"/>
  <c r="H52" s="1"/>
  <c r="I51"/>
  <c r="I52" s="1"/>
  <c r="J51"/>
  <c r="J52" s="1"/>
  <c r="K51"/>
  <c r="K52" s="1"/>
  <c r="L51"/>
  <c r="L52" s="1"/>
  <c r="M51"/>
  <c r="M52" s="1"/>
  <c r="D51"/>
  <c r="D52" s="1"/>
  <c r="N36"/>
  <c r="N35"/>
  <c r="T69" i="6" l="1"/>
  <c r="T57" s="1"/>
  <c r="L69"/>
  <c r="L57" s="1"/>
  <c r="V83"/>
  <c r="V70" s="1"/>
  <c r="L83"/>
  <c r="L70" s="1"/>
  <c r="P83"/>
  <c r="P70" s="1"/>
  <c r="T83"/>
  <c r="T70" s="1"/>
  <c r="X83"/>
  <c r="X70" s="1"/>
  <c r="N83"/>
  <c r="N70" s="1"/>
  <c r="H83"/>
  <c r="H70" s="1"/>
  <c r="J83"/>
  <c r="J70" s="1"/>
  <c r="R83"/>
  <c r="R70" s="1"/>
  <c r="Z83"/>
  <c r="Z70" s="1"/>
  <c r="J69"/>
  <c r="J57" s="1"/>
  <c r="R69"/>
  <c r="R57" s="1"/>
  <c r="Z69"/>
  <c r="Z57" s="1"/>
  <c r="H69"/>
  <c r="H57" s="1"/>
  <c r="P69"/>
  <c r="P57" s="1"/>
  <c r="X69"/>
  <c r="X57" s="1"/>
  <c r="N69"/>
  <c r="N57" s="1"/>
  <c r="V69"/>
  <c r="V57" s="1"/>
  <c r="X56"/>
  <c r="X25" s="1"/>
  <c r="T56"/>
  <c r="T25" s="1"/>
  <c r="R56"/>
  <c r="R25" s="1"/>
  <c r="L56"/>
  <c r="L25" s="1"/>
  <c r="V56"/>
  <c r="V25" s="1"/>
  <c r="P56"/>
  <c r="P25" s="1"/>
  <c r="N56"/>
  <c r="N25" s="1"/>
  <c r="H56"/>
  <c r="H25" s="1"/>
  <c r="X24"/>
  <c r="X6" s="1"/>
  <c r="V24"/>
  <c r="V6" s="1"/>
  <c r="P24"/>
  <c r="P6" s="1"/>
  <c r="N24"/>
  <c r="N6" s="1"/>
  <c r="H24"/>
  <c r="H6" s="1"/>
  <c r="Z24"/>
  <c r="Z6" s="1"/>
  <c r="T24"/>
  <c r="T6" s="1"/>
  <c r="R24"/>
  <c r="R6" s="1"/>
  <c r="L24"/>
  <c r="L6" s="1"/>
  <c r="J24"/>
  <c r="J6" s="1"/>
  <c r="J56"/>
  <c r="J25" s="1"/>
  <c r="Z56"/>
  <c r="Z25" s="1"/>
  <c r="N51" i="3"/>
  <c r="N52" s="1"/>
  <c r="M26"/>
  <c r="L26"/>
  <c r="K26"/>
  <c r="J26"/>
  <c r="I26"/>
  <c r="H26"/>
  <c r="G26"/>
  <c r="F26"/>
  <c r="E26"/>
  <c r="D26"/>
  <c r="N26"/>
  <c r="N21"/>
  <c r="M20"/>
  <c r="L20"/>
  <c r="K20"/>
  <c r="J20"/>
  <c r="I20"/>
  <c r="H20"/>
  <c r="G20"/>
  <c r="F20"/>
  <c r="E20"/>
  <c r="D20"/>
  <c r="E11"/>
  <c r="F11"/>
  <c r="G11"/>
  <c r="H11"/>
  <c r="I11"/>
  <c r="J11"/>
  <c r="K11"/>
  <c r="L11"/>
  <c r="M11"/>
  <c r="D11"/>
  <c r="E7"/>
  <c r="F7"/>
  <c r="G7"/>
  <c r="H7"/>
  <c r="I7"/>
  <c r="J7"/>
  <c r="K7"/>
  <c r="L7"/>
  <c r="M7"/>
  <c r="D7"/>
  <c r="N8"/>
  <c r="N9"/>
  <c r="N11" s="1"/>
  <c r="N10"/>
  <c r="N6"/>
  <c r="N5"/>
  <c r="X84" i="6" l="1"/>
  <c r="T84"/>
  <c r="L84"/>
  <c r="R84"/>
  <c r="P84"/>
  <c r="N84"/>
  <c r="H84"/>
  <c r="V84"/>
  <c r="Z84"/>
  <c r="J84"/>
  <c r="N20" i="3"/>
  <c r="N7"/>
  <c r="D87" i="6" l="1"/>
  <c r="D96" l="1"/>
  <c r="D95"/>
  <c r="D94" l="1"/>
  <c r="D97" l="1"/>
  <c r="E25" i="7"/>
</calcChain>
</file>

<file path=xl/sharedStrings.xml><?xml version="1.0" encoding="utf-8"?>
<sst xmlns="http://schemas.openxmlformats.org/spreadsheetml/2006/main" count="331" uniqueCount="214">
  <si>
    <t>Единица измерения</t>
  </si>
  <si>
    <t>Своевременность принятия решения о бюджете</t>
  </si>
  <si>
    <t>да/нет</t>
  </si>
  <si>
    <t>1 - до 1 января очередного финансового года;</t>
  </si>
  <si>
    <t>0 - после 1 января очередного финансового года</t>
  </si>
  <si>
    <t>0 – с нарушениями и не в срок</t>
  </si>
  <si>
    <t>%</t>
  </si>
  <si>
    <t>3 – в срок и соответственно запросу;</t>
  </si>
  <si>
    <t>2 – в срок с дополнительным запросом</t>
  </si>
  <si>
    <t>0 – не в срок и не соответствующая запросу</t>
  </si>
  <si>
    <t>Соблюдение норматива формирования расходов на содержание органов местного самоуправления, установленного постановлением Правительства Ханты-Мансийского АО - Югры от 6 августа 2010 г. N 191-п "О нормативах формирования расходов на содержание органов местного самоуправления Ханты-Мансийского автономного округа - Югры" для поселения</t>
  </si>
  <si>
    <t>3 – соблюдение;</t>
  </si>
  <si>
    <t>0 – несоблюдение</t>
  </si>
  <si>
    <t>Наличие муниципального правового акта об утверждении программы повышения эффективности бюджетных расходов муниципального образования</t>
  </si>
  <si>
    <t>наличие / отсутствие</t>
  </si>
  <si>
    <t>0 - отсутствие</t>
  </si>
  <si>
    <t>размещается / не размещается</t>
  </si>
  <si>
    <t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</t>
  </si>
  <si>
    <t>проводятся / не проводятся</t>
  </si>
  <si>
    <t>1 - проводятся</t>
  </si>
  <si>
    <t>0 - не проводятся</t>
  </si>
  <si>
    <t>Кондинское</t>
  </si>
  <si>
    <t>Куминский</t>
  </si>
  <si>
    <t>Луговой</t>
  </si>
  <si>
    <t>Междуреченский</t>
  </si>
  <si>
    <t>Мортка</t>
  </si>
  <si>
    <t>Леуши</t>
  </si>
  <si>
    <t>Мулымья</t>
  </si>
  <si>
    <t>Болчары</t>
  </si>
  <si>
    <t>Половинка</t>
  </si>
  <si>
    <t>Шугур</t>
  </si>
  <si>
    <t>№ п\п</t>
  </si>
  <si>
    <t>1.1.</t>
  </si>
  <si>
    <t>Утверждение бюджета на очередной финансовый год и плановый период</t>
  </si>
  <si>
    <t>1 – утверждается</t>
  </si>
  <si>
    <t>0 – не утверждается</t>
  </si>
  <si>
    <t>1.2.</t>
  </si>
  <si>
    <t>1.3.</t>
  </si>
  <si>
    <t>1 – без нарушений и в срок;</t>
  </si>
  <si>
    <t>1.4.</t>
  </si>
  <si>
    <t>Наличие актуального муниципального правового акта о проведении ежегодной оценки эффективности предоставленных (планируемых к предоставлению) налоговых льгот и ставок налогов, установленных (планируемых к установлению) представительным органом местного самоуправления муниципального образования</t>
  </si>
  <si>
    <t>1 – наличие</t>
  </si>
  <si>
    <t>1.5.</t>
  </si>
  <si>
    <t>1.6.</t>
  </si>
  <si>
    <t>1.7.</t>
  </si>
  <si>
    <t>2. Исполнение бюджета</t>
  </si>
  <si>
    <t>2.1.</t>
  </si>
  <si>
    <t>2.2.</t>
  </si>
  <si>
    <t>2.3.</t>
  </si>
  <si>
    <t>2.4.</t>
  </si>
  <si>
    <t>Темп роста поступлений налоговых доходов бюджета муниципального образования к соответствующему периоду прошлого года</t>
  </si>
  <si>
    <t>2.5.</t>
  </si>
  <si>
    <t>Темп роста поступлений неналоговых доходов бюджета муниципального образования к соответствующему периоду прошлого года</t>
  </si>
  <si>
    <t>2.6.</t>
  </si>
  <si>
    <t>3 – отсутствие нарушений</t>
  </si>
  <si>
    <t>2 – менее 5%</t>
  </si>
  <si>
    <t>0 – более 10%</t>
  </si>
  <si>
    <t>2.7.</t>
  </si>
  <si>
    <t>Отношение объема просроченной кредиторской задолженности бюджета муниципального образования к общему объему расходов бюджета муниципального образования</t>
  </si>
  <si>
    <t>2.8.</t>
  </si>
  <si>
    <t>Объем просроченной кредиторской задолженности бюджета муниципального образования по выплате заработной платы за счет средств местного бюджета</t>
  </si>
  <si>
    <t>3. Открытость бюджетного процесса</t>
  </si>
  <si>
    <t>3.1.</t>
  </si>
  <si>
    <t>3.2.</t>
  </si>
  <si>
    <t>3.3.</t>
  </si>
  <si>
    <t>Проведение внешней проверки отчета об исполнении бюджета муниципального образования в отчетном финансовом году контрольным органом, созданным представительным органом муниципального образования</t>
  </si>
  <si>
    <t>3.4.</t>
  </si>
  <si>
    <t>Ежемесячное размещение на официальном сайте органов местного самоуправления отчетов об исполнении бюджета муниципального образования</t>
  </si>
  <si>
    <t>Условия оценки –5-бальная система</t>
  </si>
  <si>
    <t>0 – с отклонением от установленного срока сдачи более чем на 5 дней</t>
  </si>
  <si>
    <t>да/ нет</t>
  </si>
  <si>
    <t>0 - наличие</t>
  </si>
  <si>
    <t>Итого</t>
  </si>
  <si>
    <t>0 - более 10%</t>
  </si>
  <si>
    <t>1 – более 5%, но менее 10%</t>
  </si>
  <si>
    <t>2 – отсутствие</t>
  </si>
  <si>
    <t>1 – менее 10%</t>
  </si>
  <si>
    <t>Налоговые</t>
  </si>
  <si>
    <t>Неналоговые</t>
  </si>
  <si>
    <t>3 – выше 40%;</t>
  </si>
  <si>
    <t>2 – от 30% до 40%;</t>
  </si>
  <si>
    <t>1 – от 20% до 30%;</t>
  </si>
  <si>
    <t>0 – до 20 %</t>
  </si>
  <si>
    <t>0 – до 10 %</t>
  </si>
  <si>
    <t>Наименование индикатора</t>
  </si>
  <si>
    <t>Удельный вес</t>
  </si>
  <si>
    <t>1. Планирование бюджета</t>
  </si>
  <si>
    <t>Формирование местных бюджетов в соответствии с бюджетным законодательством</t>
  </si>
  <si>
    <t>Доля расходов бюджета муниципального образования, формируемых в рамках целевых программ в общем объеме расходов бюджета (за исключением расходов, осуществляемых за счет иных межбюджетных трансфертов, предоставляемых в рамках целевых программ Ханты-Мансийского автономного округа – Югры и муниципального образования Кондинский район)</t>
  </si>
  <si>
    <t>Разработка, реализация и мониторинг эффективности реализации целевых программ муниципального образования, а также наличие процедуры изменения (корректировки) или досрочного прекращения данных программ с учетом фактических результатов их реализации в соответствии с действующим муниципальным правовым актом</t>
  </si>
  <si>
    <t>Итого по разделу 1</t>
  </si>
  <si>
    <t>Соблюдение сроков и качества представляемой в комитет по финансам отчетности, информации по запросам</t>
  </si>
  <si>
    <t>Соблюдение сроков  представления в комитет по финансам годовой бюджетной отчетности</t>
  </si>
  <si>
    <t>5 – в срок;</t>
  </si>
  <si>
    <t>4 –  с отклонением от установленного срока сдачи более чем на 1 день</t>
  </si>
  <si>
    <t>3 - с отклонением от установленного срока сдачи более чем на 2 дня</t>
  </si>
  <si>
    <t>2 - с отклонением от установленного срока сдачи более чем на 3 дня</t>
  </si>
  <si>
    <t>1 - с отклонением от установленного срока сдачи более чем на 4 дня</t>
  </si>
  <si>
    <t>Качество представляемой годовой бюджетной отчетности в Комитет по финансам</t>
  </si>
  <si>
    <t>3 - без замечаний;</t>
  </si>
  <si>
    <t>1 - с замечаниями</t>
  </si>
  <si>
    <t>3 – выше 30%;</t>
  </si>
  <si>
    <t>2 – от 20% до 30%;</t>
  </si>
  <si>
    <t>1 – от 10% до 20%;</t>
  </si>
  <si>
    <t>3 – выше 20%;</t>
  </si>
  <si>
    <t>2 – от 15% до 20%;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</si>
  <si>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</t>
  </si>
  <si>
    <t>2.9.</t>
  </si>
  <si>
    <t>1 – отсутствие</t>
  </si>
  <si>
    <t>Итого по разделу 2</t>
  </si>
  <si>
    <t>Размещение на официальном сайте решения о бюджете за отчетный финансовый год</t>
  </si>
  <si>
    <t>1- Размещается</t>
  </si>
  <si>
    <t>0- Не размещается</t>
  </si>
  <si>
    <t>Размещение на официальном сайте отчета об исполнении бюджета за отчетный финансовый год</t>
  </si>
  <si>
    <t>1- Размещается           0- Не размещается</t>
  </si>
  <si>
    <t>Размещение на официальном сайте отчета о результатах деятельности финансового органа муниципального образования за отчетный финансовый год</t>
  </si>
  <si>
    <t>1- Размещается           0- Не размещается</t>
  </si>
  <si>
    <t>3.5.</t>
  </si>
  <si>
    <t>3.6.</t>
  </si>
  <si>
    <t>2- Размещается</t>
  </si>
  <si>
    <t>Итого по разделу 3</t>
  </si>
  <si>
    <t>Баллы</t>
  </si>
  <si>
    <t>Расчет оценки</t>
  </si>
  <si>
    <t>1 – от 10% до 15%;</t>
  </si>
  <si>
    <t>средний балл</t>
  </si>
  <si>
    <t>4. Оказание муниципальных услуг</t>
  </si>
  <si>
    <t>Соответствие реестра муниципальных услуг вопросам местного значения</t>
  </si>
  <si>
    <t>соответствует /</t>
  </si>
  <si>
    <t>не соответствует</t>
  </si>
  <si>
    <t>2 – соответствует;</t>
  </si>
  <si>
    <t>1 – частично соответствует;</t>
  </si>
  <si>
    <t>0 – не соответствует</t>
  </si>
  <si>
    <t>Наличие утвержденного ведомственного реестра муниципальных услуг</t>
  </si>
  <si>
    <t>0 – отсутствие</t>
  </si>
  <si>
    <t>Осуществление мониторинга потребности</t>
  </si>
  <si>
    <t>в муниципальных услугах</t>
  </si>
  <si>
    <t>осуществляется / не осуществляется</t>
  </si>
  <si>
    <t>1 – осуществляется</t>
  </si>
  <si>
    <t>0 – не осуществляется</t>
  </si>
  <si>
    <t>Наличие муниципального правового акта, устанавливающего стандарты, регламенты (требования к качеству) предоставления муниципальных услуг по перечню муниципальных услуг включенных в реестр</t>
  </si>
  <si>
    <t>Изучение мнения населения о качестве оказания муниципальных услуг</t>
  </si>
  <si>
    <t>в соответствии</t>
  </si>
  <si>
    <t>с установленным порядком</t>
  </si>
  <si>
    <t>изучается /</t>
  </si>
  <si>
    <t>не изучается</t>
  </si>
  <si>
    <t>1 – изучается</t>
  </si>
  <si>
    <t>0 – не изучается</t>
  </si>
  <si>
    <t>Итого по разделу 4</t>
  </si>
  <si>
    <t>4.1.</t>
  </si>
  <si>
    <t>4.2.</t>
  </si>
  <si>
    <t>4.3.</t>
  </si>
  <si>
    <t>4.4.</t>
  </si>
  <si>
    <t>4.5.</t>
  </si>
  <si>
    <t>ИТОГО</t>
  </si>
  <si>
    <t>максимальный балл</t>
  </si>
  <si>
    <t>общий размер гранта</t>
  </si>
  <si>
    <t>Достигнут низкий уровень показателя</t>
  </si>
  <si>
    <t>Поселения с уровнем выше среднего значения</t>
  </si>
  <si>
    <t>Достигнут высокий уровень показателя</t>
  </si>
  <si>
    <t xml:space="preserve"> 1 –  наличие</t>
  </si>
  <si>
    <t xml:space="preserve"> 2 – наличие</t>
  </si>
  <si>
    <t>Финансовые нарушения по актам КСП в 2014 году</t>
  </si>
  <si>
    <t>Всего расходы</t>
  </si>
  <si>
    <t>Доля %</t>
  </si>
  <si>
    <t>Непрограммные расходы</t>
  </si>
  <si>
    <t>Расходы в рамках программ</t>
  </si>
  <si>
    <t>Доля расходов в рамках программ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</si>
  <si>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2.5. и 2.6.)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</si>
  <si>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 (пункт 2.7.)</t>
  </si>
  <si>
    <t>Доля расходов бюджета муниципального образования, формируемых в рамках целевых программ в общем объеме расходов бюджета (за исключением расходов, осуществляемых за счет иных межбюджетных трансфертов, предоставляемых в рамках целевых программ Ханты-Мансийского автономного округа – Югры и муниципального образования Кондинский район) (пункт 1.5.)</t>
  </si>
  <si>
    <t>Данные не представлены поселением, оценка равна 0</t>
  </si>
  <si>
    <t>Муниципальное образование</t>
  </si>
  <si>
    <t xml:space="preserve">Средняя сводная оценка качества </t>
  </si>
  <si>
    <t>Сельское поселение Леуши</t>
  </si>
  <si>
    <t>Сельское поселение Шугур</t>
  </si>
  <si>
    <t>Городское поселение Луговой</t>
  </si>
  <si>
    <t>Сельское поселение Половинка</t>
  </si>
  <si>
    <t>Сельское поселение Мулымья</t>
  </si>
  <si>
    <t>Городское поселение Мортка</t>
  </si>
  <si>
    <t>Сельское поселение Болчары</t>
  </si>
  <si>
    <t>Городское поселение Куминский</t>
  </si>
  <si>
    <t>Городское поселение Междуреченский</t>
  </si>
  <si>
    <t>Итоговая сводная оценка качества за 2013 год</t>
  </si>
  <si>
    <t>Место в рейтинге за 2013 год</t>
  </si>
  <si>
    <t>Сумма гранта, в рублях</t>
  </si>
  <si>
    <t>77 343,75</t>
  </si>
  <si>
    <t>67 382,80</t>
  </si>
  <si>
    <t>61 523,44</t>
  </si>
  <si>
    <t>15 234,38</t>
  </si>
  <si>
    <t>300 000,0</t>
  </si>
  <si>
    <t>Место в рейтинге за 2014 год</t>
  </si>
  <si>
    <t>Итоговая сводная оценка качества за 2014 год</t>
  </si>
  <si>
    <t>Городское поселение Кондинское</t>
  </si>
  <si>
    <t>Рейтинг за 2014 год</t>
  </si>
  <si>
    <t>2014/2013</t>
  </si>
  <si>
    <t>2015/2014</t>
  </si>
  <si>
    <t>2014 год</t>
  </si>
  <si>
    <t>2015 год</t>
  </si>
  <si>
    <t>Оценка качества организации и осуществления бюджетного процесса органами местного самоуправления городских и сельских поселений Кондинского района за 2015 год</t>
  </si>
  <si>
    <t>Финансовые нарушения по актам КСП, КРО в 2015 году</t>
  </si>
  <si>
    <t>нет данных</t>
  </si>
  <si>
    <t>Рейтинг за 2015 год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</si>
  <si>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</si>
  <si>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</si>
  <si>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</si>
  <si>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</si>
  <si>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</si>
  <si>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</si>
  <si>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</si>
  <si>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</si>
  <si>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</si>
  <si>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Сводная оценка качества организации и осуществления бюджетного процесса органами местного самоуправления городских и сельских поселений Кондинского района и их рейтинг за 2013-2015 год </t>
  </si>
  <si>
    <t>Итоговая сводная оценка качества за 2015 год</t>
  </si>
  <si>
    <t>Место в рейтинге за 2015 год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</si>
</sst>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0.0%"/>
    <numFmt numFmtId="166" formatCode="#,##0.0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8" xfId="0" applyFont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right" vertical="top"/>
    </xf>
    <xf numFmtId="10" fontId="6" fillId="2" borderId="3" xfId="0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6" fillId="2" borderId="6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0" fontId="6" fillId="2" borderId="6" xfId="0" applyNumberFormat="1" applyFont="1" applyFill="1" applyBorder="1" applyAlignment="1">
      <alignment horizontal="center" vertical="top"/>
    </xf>
    <xf numFmtId="9" fontId="6" fillId="2" borderId="6" xfId="0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center" vertical="top"/>
    </xf>
    <xf numFmtId="9" fontId="6" fillId="2" borderId="3" xfId="0" applyNumberFormat="1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/>
    </xf>
    <xf numFmtId="0" fontId="7" fillId="3" borderId="16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top"/>
    </xf>
    <xf numFmtId="0" fontId="7" fillId="0" borderId="19" xfId="0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8" fillId="3" borderId="0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4" fontId="6" fillId="0" borderId="0" xfId="0" applyNumberFormat="1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9" xfId="0" applyBorder="1"/>
    <xf numFmtId="4" fontId="0" fillId="0" borderId="29" xfId="0" applyNumberFormat="1" applyBorder="1"/>
    <xf numFmtId="0" fontId="1" fillId="0" borderId="3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/>
    <xf numFmtId="0" fontId="6" fillId="8" borderId="0" xfId="0" applyFont="1" applyFill="1"/>
    <xf numFmtId="0" fontId="11" fillId="0" borderId="0" xfId="0" applyFont="1"/>
    <xf numFmtId="0" fontId="0" fillId="0" borderId="0" xfId="0" applyBorder="1"/>
    <xf numFmtId="4" fontId="0" fillId="0" borderId="0" xfId="0" applyNumberFormat="1" applyBorder="1"/>
    <xf numFmtId="164" fontId="0" fillId="0" borderId="0" xfId="0" applyNumberFormat="1" applyBorder="1"/>
    <xf numFmtId="164" fontId="0" fillId="8" borderId="0" xfId="0" applyNumberFormat="1" applyFill="1" applyBorder="1"/>
    <xf numFmtId="0" fontId="1" fillId="0" borderId="8" xfId="0" applyFont="1" applyBorder="1" applyAlignment="1">
      <alignment horizontal="center" vertical="center"/>
    </xf>
    <xf numFmtId="0" fontId="9" fillId="7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9" fillId="9" borderId="0" xfId="0" applyFont="1" applyFill="1"/>
    <xf numFmtId="0" fontId="0" fillId="9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4" fontId="5" fillId="4" borderId="1" xfId="0" applyNumberFormat="1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center" vertical="top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top" wrapText="1"/>
    </xf>
    <xf numFmtId="0" fontId="8" fillId="0" borderId="17" xfId="0" applyFont="1" applyBorder="1"/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wrapText="1"/>
    </xf>
    <xf numFmtId="4" fontId="8" fillId="0" borderId="19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19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6" fillId="0" borderId="15" xfId="0" applyFont="1" applyBorder="1"/>
    <xf numFmtId="4" fontId="6" fillId="0" borderId="15" xfId="0" applyNumberFormat="1" applyFont="1" applyBorder="1"/>
    <xf numFmtId="4" fontId="5" fillId="0" borderId="15" xfId="0" applyNumberFormat="1" applyFont="1" applyBorder="1"/>
    <xf numFmtId="0" fontId="8" fillId="0" borderId="0" xfId="0" applyFont="1" applyAlignment="1">
      <alignment horizontal="center"/>
    </xf>
    <xf numFmtId="0" fontId="5" fillId="0" borderId="15" xfId="0" applyFont="1" applyBorder="1"/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2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vertical="top" wrapText="1"/>
    </xf>
    <xf numFmtId="0" fontId="13" fillId="8" borderId="3" xfId="0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5" fillId="3" borderId="15" xfId="0" applyFont="1" applyFill="1" applyBorder="1" applyAlignment="1">
      <alignment horizontal="justify" vertical="top" wrapText="1"/>
    </xf>
    <xf numFmtId="0" fontId="15" fillId="0" borderId="20" xfId="0" applyFont="1" applyBorder="1" applyAlignment="1">
      <alignment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vertical="top" wrapText="1"/>
    </xf>
    <xf numFmtId="0" fontId="15" fillId="0" borderId="20" xfId="0" applyFont="1" applyBorder="1" applyAlignment="1">
      <alignment horizontal="justify" vertical="top" wrapText="1"/>
    </xf>
    <xf numFmtId="0" fontId="14" fillId="0" borderId="19" xfId="0" applyFont="1" applyBorder="1" applyAlignment="1">
      <alignment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0" fontId="15" fillId="3" borderId="28" xfId="0" applyFont="1" applyFill="1" applyBorder="1" applyAlignment="1">
      <alignment horizontal="center" vertical="top" wrapText="1"/>
    </xf>
    <xf numFmtId="0" fontId="14" fillId="0" borderId="0" xfId="0" applyFont="1"/>
    <xf numFmtId="0" fontId="17" fillId="0" borderId="3" xfId="0" applyFont="1" applyBorder="1" applyAlignment="1">
      <alignment horizontal="center"/>
    </xf>
    <xf numFmtId="0" fontId="5" fillId="8" borderId="0" xfId="0" applyFont="1" applyFill="1"/>
    <xf numFmtId="0" fontId="6" fillId="6" borderId="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4" fontId="0" fillId="0" borderId="29" xfId="0" applyNumberFormat="1" applyFont="1" applyBorder="1" applyAlignment="1">
      <alignment horizontal="right" vertical="center"/>
    </xf>
    <xf numFmtId="0" fontId="0" fillId="0" borderId="34" xfId="0" applyBorder="1"/>
    <xf numFmtId="0" fontId="0" fillId="0" borderId="35" xfId="0" applyBorder="1"/>
    <xf numFmtId="4" fontId="0" fillId="0" borderId="35" xfId="0" applyNumberFormat="1" applyFont="1" applyBorder="1" applyAlignment="1">
      <alignment horizontal="right" vertical="center"/>
    </xf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4" fontId="0" fillId="0" borderId="41" xfId="0" applyNumberFormat="1" applyBorder="1"/>
    <xf numFmtId="164" fontId="0" fillId="0" borderId="42" xfId="0" applyNumberFormat="1" applyBorder="1"/>
    <xf numFmtId="4" fontId="0" fillId="0" borderId="32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8" borderId="41" xfId="0" applyNumberFormat="1" applyFill="1" applyBorder="1"/>
    <xf numFmtId="4" fontId="1" fillId="0" borderId="36" xfId="0" applyNumberFormat="1" applyFont="1" applyFill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44" xfId="0" applyBorder="1"/>
    <xf numFmtId="0" fontId="1" fillId="0" borderId="35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45" xfId="0" applyBorder="1"/>
    <xf numFmtId="0" fontId="0" fillId="0" borderId="44" xfId="0" applyBorder="1" applyAlignment="1">
      <alignment wrapText="1"/>
    </xf>
    <xf numFmtId="0" fontId="1" fillId="0" borderId="37" xfId="0" applyFont="1" applyBorder="1"/>
    <xf numFmtId="0" fontId="1" fillId="0" borderId="31" xfId="0" applyFont="1" applyBorder="1"/>
    <xf numFmtId="4" fontId="1" fillId="0" borderId="31" xfId="0" applyNumberFormat="1" applyFont="1" applyBorder="1"/>
    <xf numFmtId="4" fontId="1" fillId="0" borderId="43" xfId="0" applyNumberFormat="1" applyFont="1" applyBorder="1"/>
    <xf numFmtId="4" fontId="0" fillId="0" borderId="29" xfId="0" applyNumberFormat="1" applyFill="1" applyBorder="1"/>
    <xf numFmtId="4" fontId="0" fillId="0" borderId="41" xfId="0" applyNumberFormat="1" applyFill="1" applyBorder="1"/>
    <xf numFmtId="4" fontId="1" fillId="0" borderId="31" xfId="0" applyNumberFormat="1" applyFont="1" applyFill="1" applyBorder="1"/>
    <xf numFmtId="10" fontId="1" fillId="0" borderId="41" xfId="0" applyNumberFormat="1" applyFont="1" applyBorder="1" applyAlignment="1">
      <alignment horizontal="center" vertical="center"/>
    </xf>
    <xf numFmtId="10" fontId="1" fillId="0" borderId="42" xfId="0" applyNumberFormat="1" applyFont="1" applyFill="1" applyBorder="1" applyAlignment="1">
      <alignment horizontal="center" vertical="center"/>
    </xf>
    <xf numFmtId="4" fontId="0" fillId="0" borderId="29" xfId="0" applyNumberFormat="1" applyBorder="1" applyAlignment="1">
      <alignment horizontal="right" vertical="center"/>
    </xf>
    <xf numFmtId="4" fontId="1" fillId="0" borderId="38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top"/>
    </xf>
    <xf numFmtId="10" fontId="0" fillId="0" borderId="29" xfId="0" applyNumberFormat="1" applyBorder="1"/>
    <xf numFmtId="0" fontId="0" fillId="0" borderId="35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1" fillId="0" borderId="0" xfId="0" applyFont="1" applyFill="1"/>
    <xf numFmtId="49" fontId="5" fillId="0" borderId="1" xfId="0" applyNumberFormat="1" applyFont="1" applyFill="1" applyBorder="1" applyAlignment="1">
      <alignment horizontal="center" vertical="top"/>
    </xf>
    <xf numFmtId="4" fontId="5" fillId="10" borderId="1" xfId="0" applyNumberFormat="1" applyFont="1" applyFill="1" applyBorder="1" applyAlignment="1">
      <alignment horizontal="center" vertical="top"/>
    </xf>
    <xf numFmtId="0" fontId="8" fillId="0" borderId="15" xfId="0" applyFont="1" applyBorder="1"/>
    <xf numFmtId="166" fontId="7" fillId="0" borderId="15" xfId="0" applyNumberFormat="1" applyFont="1" applyBorder="1"/>
    <xf numFmtId="0" fontId="2" fillId="0" borderId="0" xfId="0" applyFont="1"/>
    <xf numFmtId="0" fontId="4" fillId="0" borderId="19" xfId="0" applyFont="1" applyBorder="1" applyAlignment="1">
      <alignment horizontal="right" wrapText="1"/>
    </xf>
    <xf numFmtId="4" fontId="8" fillId="0" borderId="19" xfId="0" applyNumberFormat="1" applyFont="1" applyBorder="1" applyAlignment="1">
      <alignment horizontal="right"/>
    </xf>
    <xf numFmtId="4" fontId="5" fillId="0" borderId="0" xfId="0" applyNumberFormat="1" applyFont="1"/>
    <xf numFmtId="0" fontId="6" fillId="0" borderId="15" xfId="0" applyFont="1" applyBorder="1" applyAlignment="1">
      <alignment horizontal="center"/>
    </xf>
    <xf numFmtId="0" fontId="16" fillId="3" borderId="46" xfId="0" applyFont="1" applyFill="1" applyBorder="1" applyAlignment="1">
      <alignment vertical="top" wrapText="1"/>
    </xf>
    <xf numFmtId="0" fontId="15" fillId="3" borderId="46" xfId="0" applyFont="1" applyFill="1" applyBorder="1" applyAlignment="1">
      <alignment vertical="top" wrapText="1"/>
    </xf>
    <xf numFmtId="0" fontId="15" fillId="3" borderId="47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top"/>
    </xf>
    <xf numFmtId="0" fontId="4" fillId="3" borderId="3" xfId="0" applyFont="1" applyFill="1" applyBorder="1" applyAlignment="1">
      <alignment horizontal="right" vertical="top"/>
    </xf>
    <xf numFmtId="0" fontId="12" fillId="3" borderId="1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8" borderId="2" xfId="0" applyFont="1" applyFill="1" applyBorder="1" applyAlignment="1">
      <alignment horizontal="center" vertical="top" wrapText="1"/>
    </xf>
    <xf numFmtId="0" fontId="13" fillId="8" borderId="3" xfId="0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0" fillId="0" borderId="0" xfId="0" applyAlignment="1">
      <alignment wrapText="1"/>
    </xf>
    <xf numFmtId="0" fontId="0" fillId="0" borderId="0" xfId="0" applyAlignment="1"/>
    <xf numFmtId="49" fontId="15" fillId="8" borderId="24" xfId="0" applyNumberFormat="1" applyFont="1" applyFill="1" applyBorder="1" applyAlignment="1">
      <alignment horizontal="center" vertical="top" wrapText="1"/>
    </xf>
    <xf numFmtId="49" fontId="15" fillId="8" borderId="18" xfId="0" applyNumberFormat="1" applyFont="1" applyFill="1" applyBorder="1" applyAlignment="1">
      <alignment horizontal="center" vertical="top" wrapText="1"/>
    </xf>
    <xf numFmtId="49" fontId="15" fillId="8" borderId="17" xfId="0" applyNumberFormat="1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right" vertical="top" wrapText="1"/>
    </xf>
    <xf numFmtId="0" fontId="8" fillId="0" borderId="26" xfId="0" applyFont="1" applyBorder="1" applyAlignment="1">
      <alignment horizontal="right" vertical="top" wrapText="1"/>
    </xf>
    <xf numFmtId="0" fontId="8" fillId="0" borderId="27" xfId="0" applyFont="1" applyBorder="1" applyAlignment="1">
      <alignment horizontal="right" vertical="top" wrapText="1"/>
    </xf>
    <xf numFmtId="0" fontId="15" fillId="0" borderId="24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2" fillId="0" borderId="9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6" fillId="3" borderId="21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top" wrapText="1"/>
    </xf>
    <xf numFmtId="0" fontId="16" fillId="3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00FF00"/>
      <color rgb="FFFFCC99"/>
      <color rgb="FF6600FF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2"/>
  <sheetViews>
    <sheetView topLeftCell="A13" workbookViewId="0">
      <selection activeCell="D53" sqref="D52:D53"/>
    </sheetView>
  </sheetViews>
  <sheetFormatPr defaultRowHeight="15"/>
  <cols>
    <col min="1" max="1" width="2" customWidth="1"/>
    <col min="2" max="2" width="28.28515625" customWidth="1"/>
    <col min="3" max="3" width="12.140625" customWidth="1"/>
    <col min="4" max="4" width="12.5703125" customWidth="1"/>
    <col min="5" max="5" width="12.42578125" customWidth="1"/>
    <col min="6" max="6" width="14.85546875" customWidth="1"/>
    <col min="7" max="7" width="19.140625" customWidth="1"/>
    <col min="8" max="8" width="14.28515625" customWidth="1"/>
    <col min="9" max="9" width="12.42578125" bestFit="1" customWidth="1"/>
    <col min="10" max="10" width="14.5703125" customWidth="1"/>
    <col min="11" max="11" width="12.7109375" customWidth="1"/>
    <col min="12" max="12" width="13.140625" customWidth="1"/>
    <col min="13" max="13" width="12.42578125" bestFit="1" customWidth="1"/>
    <col min="14" max="14" width="14.28515625" customWidth="1"/>
  </cols>
  <sheetData>
    <row r="2" spans="2:14" hidden="1">
      <c r="B2" s="178" t="s">
        <v>167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2:14" ht="15.75" hidden="1" thickBot="1"/>
    <row r="4" spans="2:14" hidden="1">
      <c r="B4" s="45"/>
      <c r="C4" s="45"/>
      <c r="D4" s="57" t="s">
        <v>21</v>
      </c>
      <c r="E4" s="44" t="s">
        <v>22</v>
      </c>
      <c r="F4" s="44" t="s">
        <v>23</v>
      </c>
      <c r="G4" s="44" t="s">
        <v>24</v>
      </c>
      <c r="H4" s="44" t="s">
        <v>25</v>
      </c>
      <c r="I4" s="44" t="s">
        <v>26</v>
      </c>
      <c r="J4" s="44" t="s">
        <v>27</v>
      </c>
      <c r="K4" s="44" t="s">
        <v>28</v>
      </c>
      <c r="L4" s="44" t="s">
        <v>29</v>
      </c>
      <c r="M4" s="44" t="s">
        <v>30</v>
      </c>
      <c r="N4" s="47" t="s">
        <v>72</v>
      </c>
    </row>
    <row r="5" spans="2:14" hidden="1">
      <c r="B5" s="45" t="s">
        <v>77</v>
      </c>
      <c r="C5" s="45">
        <v>2012</v>
      </c>
      <c r="D5" s="46">
        <v>6642200.5199999996</v>
      </c>
      <c r="E5" s="46">
        <v>3846822</v>
      </c>
      <c r="F5" s="46">
        <v>2432464.0099999998</v>
      </c>
      <c r="G5" s="46">
        <v>42886576.729999997</v>
      </c>
      <c r="H5" s="46">
        <v>7223203.71</v>
      </c>
      <c r="I5" s="46">
        <v>2974277.92</v>
      </c>
      <c r="J5" s="46">
        <v>2581856.87</v>
      </c>
      <c r="K5" s="46">
        <v>2744907.83</v>
      </c>
      <c r="L5" s="46">
        <v>1306097.95</v>
      </c>
      <c r="M5" s="46">
        <v>630899.79</v>
      </c>
      <c r="N5" s="46">
        <f>D5+E5+F5+G5+H5+I5+J5+K5+L5+M5</f>
        <v>73269307.330000013</v>
      </c>
    </row>
    <row r="6" spans="2:14" hidden="1">
      <c r="B6" s="45"/>
      <c r="C6" s="45">
        <v>2011</v>
      </c>
      <c r="D6" s="46">
        <v>5249549.8899999997</v>
      </c>
      <c r="E6" s="46">
        <v>3121312.4</v>
      </c>
      <c r="F6" s="46">
        <v>2087661.11</v>
      </c>
      <c r="G6" s="46">
        <v>35693580.729999997</v>
      </c>
      <c r="H6" s="46">
        <v>5683566.79</v>
      </c>
      <c r="I6" s="46">
        <v>2572925.1800000002</v>
      </c>
      <c r="J6" s="46">
        <v>2526588.41</v>
      </c>
      <c r="K6" s="46">
        <v>2449480.6</v>
      </c>
      <c r="L6" s="46">
        <v>1166621.6200000001</v>
      </c>
      <c r="M6" s="46">
        <v>510963.62</v>
      </c>
      <c r="N6" s="46">
        <f>D6+E6+F6+G6+H6+I6+J6+K6+L6+M6</f>
        <v>61062250.349999987</v>
      </c>
    </row>
    <row r="7" spans="2:14" hidden="1">
      <c r="B7" s="45"/>
      <c r="C7" s="45"/>
      <c r="D7" s="46">
        <f>D5/D6</f>
        <v>1.2652895313277992</v>
      </c>
      <c r="E7" s="46">
        <f t="shared" ref="E7:M7" si="0">E5/E6</f>
        <v>1.2324373555175061</v>
      </c>
      <c r="F7" s="46">
        <f t="shared" si="0"/>
        <v>1.1651622949473823</v>
      </c>
      <c r="G7" s="46">
        <f t="shared" si="0"/>
        <v>1.201520717532113</v>
      </c>
      <c r="H7" s="46">
        <f t="shared" si="0"/>
        <v>1.2708927293172532</v>
      </c>
      <c r="I7" s="46">
        <f t="shared" si="0"/>
        <v>1.1559908321935735</v>
      </c>
      <c r="J7" s="46">
        <f t="shared" si="0"/>
        <v>1.0218747381968716</v>
      </c>
      <c r="K7" s="46">
        <f t="shared" si="0"/>
        <v>1.1206081117768396</v>
      </c>
      <c r="L7" s="46">
        <f t="shared" si="0"/>
        <v>1.1195557562185414</v>
      </c>
      <c r="M7" s="46">
        <f t="shared" si="0"/>
        <v>1.234725458536559</v>
      </c>
      <c r="N7" s="46">
        <f t="shared" ref="N7:N10" si="1">D7+E7+F7+G7+H7+I7+J7+K7+L7+M7</f>
        <v>11.788057525564438</v>
      </c>
    </row>
    <row r="8" spans="2:14" hidden="1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>
        <f t="shared" si="1"/>
        <v>0</v>
      </c>
    </row>
    <row r="9" spans="2:14" hidden="1">
      <c r="B9" s="45" t="s">
        <v>78</v>
      </c>
      <c r="C9" s="45">
        <v>2012</v>
      </c>
      <c r="D9" s="46">
        <v>3357985.96</v>
      </c>
      <c r="E9" s="46">
        <v>843566.24</v>
      </c>
      <c r="F9" s="46">
        <v>616448.79</v>
      </c>
      <c r="G9" s="46">
        <v>6593589.1600000001</v>
      </c>
      <c r="H9" s="46">
        <v>1973477.62</v>
      </c>
      <c r="I9" s="46">
        <v>754541.93</v>
      </c>
      <c r="J9" s="46">
        <v>577742.06000000006</v>
      </c>
      <c r="K9" s="46">
        <v>877900.59</v>
      </c>
      <c r="L9" s="46">
        <v>979228.92</v>
      </c>
      <c r="M9" s="46">
        <v>191880.07</v>
      </c>
      <c r="N9" s="46">
        <f t="shared" si="1"/>
        <v>16766361.34</v>
      </c>
    </row>
    <row r="10" spans="2:14" hidden="1">
      <c r="B10" s="45"/>
      <c r="C10" s="45">
        <v>2011</v>
      </c>
      <c r="D10" s="46">
        <v>2233739.61</v>
      </c>
      <c r="E10" s="46">
        <v>976849.8</v>
      </c>
      <c r="F10" s="46">
        <v>724268.2</v>
      </c>
      <c r="G10" s="46">
        <v>6770014.5499999998</v>
      </c>
      <c r="H10" s="46">
        <v>2090022.64</v>
      </c>
      <c r="I10" s="46">
        <v>1113295.5</v>
      </c>
      <c r="J10" s="46">
        <v>425361.27</v>
      </c>
      <c r="K10" s="46">
        <v>643310.93000000005</v>
      </c>
      <c r="L10" s="46">
        <v>663957.71</v>
      </c>
      <c r="M10" s="46">
        <v>185869.31</v>
      </c>
      <c r="N10" s="46">
        <f t="shared" si="1"/>
        <v>15826689.520000001</v>
      </c>
    </row>
    <row r="11" spans="2:14" hidden="1">
      <c r="B11" s="45"/>
      <c r="C11" s="45"/>
      <c r="D11" s="46">
        <f>D9/D10</f>
        <v>1.5033023298539261</v>
      </c>
      <c r="E11" s="46">
        <f t="shared" ref="E11:N11" si="2">E9/E10</f>
        <v>0.86355777520761123</v>
      </c>
      <c r="F11" s="46">
        <f t="shared" si="2"/>
        <v>0.8511333094563589</v>
      </c>
      <c r="G11" s="46">
        <f t="shared" si="2"/>
        <v>0.97394017565294599</v>
      </c>
      <c r="H11" s="46">
        <f t="shared" si="2"/>
        <v>0.94423743658585446</v>
      </c>
      <c r="I11" s="46">
        <f t="shared" si="2"/>
        <v>0.67775530396017958</v>
      </c>
      <c r="J11" s="46">
        <f t="shared" si="2"/>
        <v>1.3582385156974917</v>
      </c>
      <c r="K11" s="46">
        <f t="shared" si="2"/>
        <v>1.3646598387501359</v>
      </c>
      <c r="L11" s="46">
        <f t="shared" si="2"/>
        <v>1.4748362813649685</v>
      </c>
      <c r="M11" s="46">
        <f t="shared" si="2"/>
        <v>1.0323386362170279</v>
      </c>
      <c r="N11" s="46">
        <f t="shared" si="2"/>
        <v>1.0593726071906917</v>
      </c>
    </row>
    <row r="13" spans="2:14">
      <c r="B13" s="178" t="s">
        <v>167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</row>
    <row r="14" spans="2:14" ht="15.75" thickBot="1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2:14" ht="15.75" thickBot="1">
      <c r="B15" s="117"/>
      <c r="C15" s="117"/>
      <c r="D15" s="57" t="s">
        <v>21</v>
      </c>
      <c r="E15" s="44" t="s">
        <v>22</v>
      </c>
      <c r="F15" s="44" t="s">
        <v>23</v>
      </c>
      <c r="G15" s="44" t="s">
        <v>24</v>
      </c>
      <c r="H15" s="44" t="s">
        <v>25</v>
      </c>
      <c r="I15" s="44" t="s">
        <v>26</v>
      </c>
      <c r="J15" s="44" t="s">
        <v>27</v>
      </c>
      <c r="K15" s="44" t="s">
        <v>28</v>
      </c>
      <c r="L15" s="44" t="s">
        <v>29</v>
      </c>
      <c r="M15" s="44" t="s">
        <v>30</v>
      </c>
      <c r="N15" s="48" t="s">
        <v>72</v>
      </c>
    </row>
    <row r="16" spans="2:14" ht="16.5" thickTop="1" thickBot="1">
      <c r="B16" s="123"/>
      <c r="C16" s="124">
        <v>2015</v>
      </c>
      <c r="D16" s="125">
        <v>6868.9</v>
      </c>
      <c r="E16" s="125">
        <v>4268.8999999999996</v>
      </c>
      <c r="F16" s="125">
        <v>2607.4</v>
      </c>
      <c r="G16" s="125">
        <v>48962.5</v>
      </c>
      <c r="H16" s="125">
        <v>7410.3</v>
      </c>
      <c r="I16" s="125">
        <v>4297.1000000000004</v>
      </c>
      <c r="J16" s="125">
        <v>4044.9</v>
      </c>
      <c r="K16" s="125">
        <v>3940.1</v>
      </c>
      <c r="L16" s="125">
        <v>1332.8</v>
      </c>
      <c r="M16" s="125">
        <v>1037.4000000000001</v>
      </c>
      <c r="N16" s="136">
        <f>SUM(D16:M16)</f>
        <v>84770.3</v>
      </c>
    </row>
    <row r="17" spans="2:14" ht="16.5" thickTop="1" thickBot="1">
      <c r="B17" s="126" t="s">
        <v>77</v>
      </c>
      <c r="C17" s="45">
        <v>2014</v>
      </c>
      <c r="D17" s="46">
        <v>6790.7</v>
      </c>
      <c r="E17" s="148">
        <v>4072.9</v>
      </c>
      <c r="F17" s="46">
        <v>2479.4</v>
      </c>
      <c r="G17" s="46">
        <v>49516</v>
      </c>
      <c r="H17" s="46">
        <v>8866.5</v>
      </c>
      <c r="I17" s="46">
        <v>4045.4</v>
      </c>
      <c r="J17" s="46">
        <v>3318.43</v>
      </c>
      <c r="K17" s="46">
        <v>3725.1</v>
      </c>
      <c r="L17" s="46">
        <v>1510.5</v>
      </c>
      <c r="M17" s="148">
        <v>962.1</v>
      </c>
      <c r="N17" s="136">
        <f t="shared" ref="N17:N18" si="3">SUM(D17:M17)</f>
        <v>85287.03</v>
      </c>
    </row>
    <row r="18" spans="2:14" ht="15.75" thickTop="1">
      <c r="B18" s="127"/>
      <c r="C18" s="45">
        <v>2013</v>
      </c>
      <c r="D18" s="46">
        <v>6288.1</v>
      </c>
      <c r="E18" s="148">
        <v>4145.8</v>
      </c>
      <c r="F18" s="46">
        <v>2479.3000000000002</v>
      </c>
      <c r="G18" s="46">
        <v>51534.8</v>
      </c>
      <c r="H18" s="46">
        <v>8510.9</v>
      </c>
      <c r="I18" s="46">
        <v>3514.4</v>
      </c>
      <c r="J18" s="46">
        <v>3613.06</v>
      </c>
      <c r="K18" s="46">
        <v>3385.1</v>
      </c>
      <c r="L18" s="46">
        <v>1373.4</v>
      </c>
      <c r="M18" s="148">
        <v>866.5</v>
      </c>
      <c r="N18" s="136">
        <f t="shared" si="3"/>
        <v>85711.359999999986</v>
      </c>
    </row>
    <row r="19" spans="2:14">
      <c r="B19" s="144"/>
      <c r="C19" s="145" t="s">
        <v>195</v>
      </c>
      <c r="D19" s="146">
        <f>D16/D17</f>
        <v>1.0115157494809077</v>
      </c>
      <c r="E19" s="146">
        <f t="shared" ref="E19:M19" si="4">E16/E17</f>
        <v>1.0481229590709322</v>
      </c>
      <c r="F19" s="146">
        <f t="shared" si="4"/>
        <v>1.0516253932403001</v>
      </c>
      <c r="G19" s="146">
        <f t="shared" si="4"/>
        <v>0.98882179497536149</v>
      </c>
      <c r="H19" s="146">
        <f t="shared" si="4"/>
        <v>0.83576383014718325</v>
      </c>
      <c r="I19" s="146">
        <f t="shared" si="4"/>
        <v>1.06221881643348</v>
      </c>
      <c r="J19" s="146">
        <f t="shared" si="4"/>
        <v>1.2189197903828015</v>
      </c>
      <c r="K19" s="146">
        <f t="shared" si="4"/>
        <v>1.0577165713672116</v>
      </c>
      <c r="L19" s="146">
        <f t="shared" si="4"/>
        <v>0.88235683548493871</v>
      </c>
      <c r="M19" s="150">
        <f t="shared" si="4"/>
        <v>1.0782662924851887</v>
      </c>
      <c r="N19" s="147"/>
    </row>
    <row r="20" spans="2:14" ht="15.75" thickBot="1">
      <c r="B20" s="128"/>
      <c r="C20" s="129" t="s">
        <v>194</v>
      </c>
      <c r="D20" s="130">
        <f>D17/D18</f>
        <v>1.0799287543137035</v>
      </c>
      <c r="E20" s="149">
        <f t="shared" ref="E20:M20" si="5">E17/E18</f>
        <v>0.98241593902262525</v>
      </c>
      <c r="F20" s="130">
        <f t="shared" si="5"/>
        <v>1.0000403339652322</v>
      </c>
      <c r="G20" s="130">
        <f t="shared" si="5"/>
        <v>0.96082647065672122</v>
      </c>
      <c r="H20" s="130">
        <f t="shared" si="5"/>
        <v>1.0417817152122573</v>
      </c>
      <c r="I20" s="130">
        <f t="shared" si="5"/>
        <v>1.1510926473935807</v>
      </c>
      <c r="J20" s="130">
        <f t="shared" si="5"/>
        <v>0.91845416350683351</v>
      </c>
      <c r="K20" s="130">
        <f t="shared" si="5"/>
        <v>1.1004401642492099</v>
      </c>
      <c r="L20" s="130">
        <f t="shared" si="5"/>
        <v>1.099825251201398</v>
      </c>
      <c r="M20" s="149">
        <f t="shared" si="5"/>
        <v>1.110328909405655</v>
      </c>
      <c r="N20" s="131">
        <f t="shared" ref="N20:N21" si="6">D20+E20+F20+G20+H20+I20+J20+K20+L20+M20</f>
        <v>10.445134348927219</v>
      </c>
    </row>
    <row r="21" spans="2:14" ht="16.5" thickTop="1" thickBot="1">
      <c r="B21" s="118"/>
      <c r="C21" s="118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>
        <f t="shared" si="6"/>
        <v>0</v>
      </c>
    </row>
    <row r="22" spans="2:14" ht="16.5" thickTop="1" thickBot="1">
      <c r="B22" s="123"/>
      <c r="C22" s="124">
        <v>2015</v>
      </c>
      <c r="D22" s="133">
        <v>4265.8999999999996</v>
      </c>
      <c r="E22" s="133">
        <v>1201.5999999999999</v>
      </c>
      <c r="F22" s="133">
        <v>1183.3</v>
      </c>
      <c r="G22" s="133">
        <v>8270.4</v>
      </c>
      <c r="H22" s="133">
        <v>2555.3000000000002</v>
      </c>
      <c r="I22" s="133">
        <v>854.1</v>
      </c>
      <c r="J22" s="133">
        <v>689.9</v>
      </c>
      <c r="K22" s="133">
        <v>1247.5999999999999</v>
      </c>
      <c r="L22" s="133">
        <v>826.3</v>
      </c>
      <c r="M22" s="133">
        <v>420.8</v>
      </c>
      <c r="N22" s="134">
        <f>SUM(D22:M22)</f>
        <v>21515.199999999997</v>
      </c>
    </row>
    <row r="23" spans="2:14" ht="16.5" thickTop="1" thickBot="1">
      <c r="B23" s="126" t="s">
        <v>78</v>
      </c>
      <c r="C23" s="45">
        <v>2014</v>
      </c>
      <c r="D23" s="46">
        <v>4031.6</v>
      </c>
      <c r="E23" s="148">
        <v>3004.5</v>
      </c>
      <c r="F23" s="46">
        <v>1500.4</v>
      </c>
      <c r="G23" s="46">
        <v>10355</v>
      </c>
      <c r="H23" s="46">
        <v>4642</v>
      </c>
      <c r="I23" s="46">
        <v>1318.3</v>
      </c>
      <c r="J23" s="46">
        <v>771.99</v>
      </c>
      <c r="K23" s="46">
        <v>1396.8</v>
      </c>
      <c r="L23" s="46">
        <v>800.9</v>
      </c>
      <c r="M23" s="148">
        <v>806.03</v>
      </c>
      <c r="N23" s="134">
        <f t="shared" ref="N23:N24" si="7">SUM(D23:M23)</f>
        <v>28627.52</v>
      </c>
    </row>
    <row r="24" spans="2:14" ht="15.75" thickTop="1">
      <c r="B24" s="127"/>
      <c r="C24" s="45">
        <v>2013</v>
      </c>
      <c r="D24" s="46">
        <v>3691.6</v>
      </c>
      <c r="E24" s="148">
        <v>1329.6</v>
      </c>
      <c r="F24" s="46">
        <v>890.8</v>
      </c>
      <c r="G24" s="46">
        <v>6803.4</v>
      </c>
      <c r="H24" s="46">
        <v>1824.3</v>
      </c>
      <c r="I24" s="46">
        <v>1095</v>
      </c>
      <c r="J24" s="46">
        <v>6596.25</v>
      </c>
      <c r="K24" s="46">
        <v>1583.9</v>
      </c>
      <c r="L24" s="46">
        <v>741.4</v>
      </c>
      <c r="M24" s="148">
        <v>276.5</v>
      </c>
      <c r="N24" s="134">
        <f t="shared" si="7"/>
        <v>24832.75</v>
      </c>
    </row>
    <row r="25" spans="2:14">
      <c r="B25" s="144"/>
      <c r="C25" s="145" t="s">
        <v>195</v>
      </c>
      <c r="D25" s="146">
        <f>D22/D23</f>
        <v>1.0581158845123524</v>
      </c>
      <c r="E25" s="146">
        <f t="shared" ref="E25:M25" si="8">E22/E23</f>
        <v>0.39993343318355795</v>
      </c>
      <c r="F25" s="146">
        <f t="shared" si="8"/>
        <v>0.78865635830445202</v>
      </c>
      <c r="G25" s="146">
        <f t="shared" si="8"/>
        <v>0.79868662481892805</v>
      </c>
      <c r="H25" s="146">
        <f t="shared" si="8"/>
        <v>0.55047393364928909</v>
      </c>
      <c r="I25" s="146">
        <f t="shared" si="8"/>
        <v>0.647879845255253</v>
      </c>
      <c r="J25" s="146">
        <f t="shared" si="8"/>
        <v>0.89366442570499616</v>
      </c>
      <c r="K25" s="146">
        <f t="shared" si="8"/>
        <v>0.89318442153493693</v>
      </c>
      <c r="L25" s="146">
        <f t="shared" si="8"/>
        <v>1.0317143213884379</v>
      </c>
      <c r="M25" s="146">
        <f t="shared" si="8"/>
        <v>0.52206493554830469</v>
      </c>
      <c r="N25" s="147"/>
    </row>
    <row r="26" spans="2:14" ht="15.75" thickBot="1">
      <c r="B26" s="128"/>
      <c r="C26" s="129" t="s">
        <v>194</v>
      </c>
      <c r="D26" s="130">
        <f>D23/D24</f>
        <v>1.092100986022321</v>
      </c>
      <c r="E26" s="130">
        <f t="shared" ref="E26:N26" si="9">E23/E24</f>
        <v>2.2597021660649821</v>
      </c>
      <c r="F26" s="130">
        <f t="shared" si="9"/>
        <v>1.6843286933093851</v>
      </c>
      <c r="G26" s="130">
        <f t="shared" si="9"/>
        <v>1.5220331010965107</v>
      </c>
      <c r="H26" s="130">
        <f t="shared" si="9"/>
        <v>2.5445376308721155</v>
      </c>
      <c r="I26" s="130">
        <f t="shared" si="9"/>
        <v>1.2039269406392694</v>
      </c>
      <c r="J26" s="130">
        <f t="shared" si="9"/>
        <v>0.11703467879476975</v>
      </c>
      <c r="K26" s="130">
        <f t="shared" si="9"/>
        <v>0.88187385567270649</v>
      </c>
      <c r="L26" s="130">
        <f t="shared" si="9"/>
        <v>1.0802535743188562</v>
      </c>
      <c r="M26" s="135">
        <f t="shared" si="9"/>
        <v>2.9151175406871608</v>
      </c>
      <c r="N26" s="131">
        <f t="shared" si="9"/>
        <v>1.1528131197712699</v>
      </c>
    </row>
    <row r="27" spans="2:14" ht="15.75" thickTop="1">
      <c r="B27" s="53"/>
      <c r="C27" s="53"/>
      <c r="D27" s="54"/>
      <c r="E27" s="54"/>
      <c r="F27" s="55"/>
      <c r="G27" s="55"/>
      <c r="H27" s="55"/>
      <c r="I27" s="55"/>
      <c r="J27" s="55"/>
      <c r="K27" s="55"/>
      <c r="L27" s="55"/>
      <c r="M27" s="56"/>
      <c r="N27" s="55"/>
    </row>
    <row r="28" spans="2:14">
      <c r="B28" s="179" t="s">
        <v>168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</row>
    <row r="29" spans="2:14" ht="15.75" thickBot="1"/>
    <row r="30" spans="2:14" ht="15.75" thickBot="1">
      <c r="B30" s="117"/>
      <c r="C30" s="117"/>
      <c r="D30" s="57" t="s">
        <v>21</v>
      </c>
      <c r="E30" s="44" t="s">
        <v>22</v>
      </c>
      <c r="F30" s="44" t="s">
        <v>23</v>
      </c>
      <c r="G30" s="44" t="s">
        <v>24</v>
      </c>
      <c r="H30" s="44" t="s">
        <v>25</v>
      </c>
      <c r="I30" s="44" t="s">
        <v>26</v>
      </c>
      <c r="J30" s="44" t="s">
        <v>27</v>
      </c>
      <c r="K30" s="44" t="s">
        <v>28</v>
      </c>
      <c r="L30" s="44" t="s">
        <v>29</v>
      </c>
      <c r="M30" s="44" t="s">
        <v>30</v>
      </c>
      <c r="N30" s="48" t="s">
        <v>72</v>
      </c>
    </row>
    <row r="31" spans="2:14" ht="30.75" thickTop="1">
      <c r="B31" s="143" t="s">
        <v>199</v>
      </c>
      <c r="C31" s="124"/>
      <c r="D31" s="157">
        <v>445.5</v>
      </c>
      <c r="E31" s="157">
        <f>1066.7</f>
        <v>1066.7</v>
      </c>
      <c r="F31" s="157">
        <v>49.4</v>
      </c>
      <c r="G31" s="157"/>
      <c r="H31" s="157">
        <v>1102.5</v>
      </c>
      <c r="I31" s="157">
        <v>783.9</v>
      </c>
      <c r="J31" s="157">
        <v>894.7</v>
      </c>
      <c r="K31" s="157"/>
      <c r="L31" s="157">
        <v>301.3</v>
      </c>
      <c r="M31" s="157"/>
      <c r="N31" s="154">
        <f>SUM(D31:M31)</f>
        <v>4644.0000000000009</v>
      </c>
    </row>
    <row r="32" spans="2:14">
      <c r="B32" s="142" t="s">
        <v>162</v>
      </c>
      <c r="C32" s="45"/>
      <c r="D32" s="122">
        <v>63239</v>
      </c>
      <c r="E32" s="122">
        <v>55542.1</v>
      </c>
      <c r="F32" s="153">
        <v>37587.4</v>
      </c>
      <c r="G32" s="122">
        <v>296680.2</v>
      </c>
      <c r="H32" s="122">
        <v>77907.100000000006</v>
      </c>
      <c r="I32" s="122">
        <v>49135</v>
      </c>
      <c r="J32" s="122">
        <v>49417</v>
      </c>
      <c r="K32" s="122">
        <v>53100.6</v>
      </c>
      <c r="L32" s="122">
        <v>21924.5</v>
      </c>
      <c r="M32" s="122">
        <v>30340.2</v>
      </c>
      <c r="N32" s="154">
        <f>SUM(D32:M32)</f>
        <v>734873.1</v>
      </c>
    </row>
    <row r="33" spans="2:14" ht="15.75" thickBot="1">
      <c r="B33" s="128" t="s">
        <v>163</v>
      </c>
      <c r="C33" s="129"/>
      <c r="D33" s="151">
        <f>D31/D32</f>
        <v>7.0447034266829011E-3</v>
      </c>
      <c r="E33" s="151">
        <f t="shared" ref="E33:N33" si="10">E31/E32</f>
        <v>1.9205251511916186E-2</v>
      </c>
      <c r="F33" s="151">
        <f t="shared" si="10"/>
        <v>1.3142702075695579E-3</v>
      </c>
      <c r="G33" s="151">
        <f t="shared" si="10"/>
        <v>0</v>
      </c>
      <c r="H33" s="151">
        <f t="shared" si="10"/>
        <v>1.415147014842036E-2</v>
      </c>
      <c r="I33" s="151">
        <f t="shared" si="10"/>
        <v>1.5954004273939146E-2</v>
      </c>
      <c r="J33" s="151">
        <f t="shared" si="10"/>
        <v>1.8105105530485461E-2</v>
      </c>
      <c r="K33" s="151">
        <f t="shared" si="10"/>
        <v>0</v>
      </c>
      <c r="L33" s="151">
        <f t="shared" si="10"/>
        <v>1.3742616707336543E-2</v>
      </c>
      <c r="M33" s="151">
        <f t="shared" si="10"/>
        <v>0</v>
      </c>
      <c r="N33" s="151">
        <f t="shared" si="10"/>
        <v>6.3194584207804053E-3</v>
      </c>
    </row>
    <row r="34" spans="2:14" ht="15.75" thickTop="1">
      <c r="B34" s="119"/>
      <c r="C34" s="119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8"/>
    </row>
    <row r="35" spans="2:14" ht="30">
      <c r="B35" s="49" t="s">
        <v>161</v>
      </c>
      <c r="C35" s="45"/>
      <c r="D35" s="46">
        <v>0</v>
      </c>
      <c r="E35" s="46">
        <v>0</v>
      </c>
      <c r="F35" s="46">
        <v>402.3</v>
      </c>
      <c r="G35" s="46">
        <v>1648</v>
      </c>
      <c r="H35" s="46">
        <v>3136.8</v>
      </c>
      <c r="I35" s="46">
        <v>1044.5</v>
      </c>
      <c r="J35" s="46">
        <v>0</v>
      </c>
      <c r="K35" s="46">
        <v>362.1</v>
      </c>
      <c r="L35" s="46">
        <v>0</v>
      </c>
      <c r="M35" s="46">
        <v>0</v>
      </c>
      <c r="N35" s="46">
        <f>SUM(D35:M35)</f>
        <v>6593.7000000000007</v>
      </c>
    </row>
    <row r="36" spans="2:14">
      <c r="B36" s="45" t="s">
        <v>162</v>
      </c>
      <c r="C36" s="45"/>
      <c r="D36" s="46">
        <v>56650.6</v>
      </c>
      <c r="E36" s="46">
        <v>53063.8</v>
      </c>
      <c r="F36" s="46">
        <v>30807.200000000001</v>
      </c>
      <c r="G36" s="46">
        <v>379124</v>
      </c>
      <c r="H36" s="46">
        <v>87770.7</v>
      </c>
      <c r="I36" s="46">
        <v>44520.2</v>
      </c>
      <c r="J36" s="46">
        <v>65798.100000000006</v>
      </c>
      <c r="K36" s="46">
        <v>53066.7</v>
      </c>
      <c r="L36" s="46">
        <v>23053.4</v>
      </c>
      <c r="M36" s="46">
        <v>58748.1</v>
      </c>
      <c r="N36" s="46">
        <f>SUM(D36:M36)</f>
        <v>852602.79999999981</v>
      </c>
    </row>
    <row r="37" spans="2:14">
      <c r="B37" s="45" t="s">
        <v>163</v>
      </c>
      <c r="C37" s="45"/>
      <c r="D37" s="156">
        <f>D35/D36</f>
        <v>0</v>
      </c>
      <c r="E37" s="156">
        <f t="shared" ref="E37:N37" si="11">E35/E36</f>
        <v>0</v>
      </c>
      <c r="F37" s="156">
        <f t="shared" si="11"/>
        <v>1.3058635643615778E-2</v>
      </c>
      <c r="G37" s="156">
        <f t="shared" si="11"/>
        <v>4.3468627678543165E-3</v>
      </c>
      <c r="H37" s="156">
        <f t="shared" si="11"/>
        <v>3.5738577908117401E-2</v>
      </c>
      <c r="I37" s="156">
        <f t="shared" si="11"/>
        <v>2.346126028184959E-2</v>
      </c>
      <c r="J37" s="156">
        <f t="shared" si="11"/>
        <v>0</v>
      </c>
      <c r="K37" s="156">
        <f t="shared" si="11"/>
        <v>6.823488176200895E-3</v>
      </c>
      <c r="L37" s="156">
        <f t="shared" si="11"/>
        <v>0</v>
      </c>
      <c r="M37" s="156">
        <f t="shared" si="11"/>
        <v>0</v>
      </c>
      <c r="N37" s="156">
        <f t="shared" si="11"/>
        <v>7.7336128851559043E-3</v>
      </c>
    </row>
    <row r="39" spans="2:14" ht="45.75" customHeight="1">
      <c r="B39" s="178" t="s">
        <v>169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2:14" ht="15.75" thickBot="1"/>
    <row r="41" spans="2:14" ht="15.75" thickBot="1">
      <c r="B41" s="117"/>
      <c r="C41" s="117"/>
      <c r="D41" s="57" t="s">
        <v>21</v>
      </c>
      <c r="E41" s="44" t="s">
        <v>22</v>
      </c>
      <c r="F41" s="44" t="s">
        <v>23</v>
      </c>
      <c r="G41" s="44" t="s">
        <v>24</v>
      </c>
      <c r="H41" s="44" t="s">
        <v>25</v>
      </c>
      <c r="I41" s="44" t="s">
        <v>26</v>
      </c>
      <c r="J41" s="44" t="s">
        <v>27</v>
      </c>
      <c r="K41" s="44" t="s">
        <v>28</v>
      </c>
      <c r="L41" s="44" t="s">
        <v>29</v>
      </c>
      <c r="M41" s="44" t="s">
        <v>30</v>
      </c>
      <c r="N41" s="48" t="s">
        <v>72</v>
      </c>
    </row>
    <row r="42" spans="2:14" ht="15.75" thickTop="1">
      <c r="B42" s="139" t="s">
        <v>197</v>
      </c>
      <c r="C42" s="124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</row>
    <row r="43" spans="2:14">
      <c r="B43" s="142" t="s">
        <v>162</v>
      </c>
      <c r="C43" s="45"/>
      <c r="D43" s="122">
        <v>63239003.939999998</v>
      </c>
      <c r="E43" s="122">
        <v>55542071.920000002</v>
      </c>
      <c r="F43" s="153">
        <v>37587357.079999998</v>
      </c>
      <c r="G43" s="122">
        <v>296680204.97000003</v>
      </c>
      <c r="H43" s="122">
        <v>77907066.019999996</v>
      </c>
      <c r="I43" s="122">
        <v>49135006.460000001</v>
      </c>
      <c r="J43" s="122">
        <v>49417042.82</v>
      </c>
      <c r="K43" s="122">
        <v>53100620.810000002</v>
      </c>
      <c r="L43" s="122">
        <v>21924466.539999999</v>
      </c>
      <c r="M43" s="122">
        <v>30340220.039999999</v>
      </c>
      <c r="N43" s="154">
        <f>SUM(D43:M43)</f>
        <v>734873060.5999999</v>
      </c>
    </row>
    <row r="44" spans="2:14">
      <c r="B44" s="142" t="s">
        <v>164</v>
      </c>
      <c r="C44" s="45"/>
      <c r="D44" s="122">
        <v>44277001.710000001</v>
      </c>
      <c r="E44" s="122">
        <v>50929926.350000001</v>
      </c>
      <c r="F44" s="122">
        <v>26240020.800000001</v>
      </c>
      <c r="G44" s="122">
        <v>296498166.97000003</v>
      </c>
      <c r="H44" s="122">
        <v>77907066.019999996</v>
      </c>
      <c r="I44" s="122">
        <v>23860020.190000001</v>
      </c>
      <c r="J44" s="122">
        <v>43657304.420000002</v>
      </c>
      <c r="K44" s="122">
        <v>33103809</v>
      </c>
      <c r="L44" s="122">
        <v>15660584.09</v>
      </c>
      <c r="M44" s="122">
        <v>30338620.039999999</v>
      </c>
      <c r="N44" s="154">
        <f t="shared" ref="N44:N45" si="12">SUM(D44:M44)</f>
        <v>642472519.59000003</v>
      </c>
    </row>
    <row r="45" spans="2:14">
      <c r="B45" s="142" t="s">
        <v>165</v>
      </c>
      <c r="C45" s="45"/>
      <c r="D45" s="122">
        <f>D43-D44</f>
        <v>18962002.229999997</v>
      </c>
      <c r="E45" s="122">
        <f t="shared" ref="E45:M45" si="13">E43-E44</f>
        <v>4612145.57</v>
      </c>
      <c r="F45" s="122">
        <f t="shared" si="13"/>
        <v>11347336.279999997</v>
      </c>
      <c r="G45" s="122">
        <f t="shared" si="13"/>
        <v>182038</v>
      </c>
      <c r="H45" s="122">
        <f t="shared" si="13"/>
        <v>0</v>
      </c>
      <c r="I45" s="122">
        <f t="shared" si="13"/>
        <v>25274986.27</v>
      </c>
      <c r="J45" s="122">
        <f t="shared" si="13"/>
        <v>5759738.3999999985</v>
      </c>
      <c r="K45" s="122">
        <f t="shared" si="13"/>
        <v>19996811.810000002</v>
      </c>
      <c r="L45" s="122">
        <f t="shared" si="13"/>
        <v>6263882.4499999993</v>
      </c>
      <c r="M45" s="122">
        <f t="shared" si="13"/>
        <v>1600</v>
      </c>
      <c r="N45" s="154">
        <f t="shared" si="12"/>
        <v>92400541.010000005</v>
      </c>
    </row>
    <row r="46" spans="2:14" ht="15.75" thickBot="1">
      <c r="B46" s="128" t="s">
        <v>166</v>
      </c>
      <c r="C46" s="129"/>
      <c r="D46" s="151">
        <f t="shared" ref="D46:F46" si="14">D45/D43</f>
        <v>0.29984663022192437</v>
      </c>
      <c r="E46" s="151">
        <f t="shared" si="14"/>
        <v>8.3038774222234671E-2</v>
      </c>
      <c r="F46" s="151">
        <f t="shared" si="14"/>
        <v>0.30189236917744999</v>
      </c>
      <c r="G46" s="151">
        <f>G45/G43</f>
        <v>6.1358323524957612E-4</v>
      </c>
      <c r="H46" s="151">
        <f t="shared" ref="H46:M46" si="15">H45/H43</f>
        <v>0</v>
      </c>
      <c r="I46" s="151">
        <f t="shared" si="15"/>
        <v>0.5143987574434522</v>
      </c>
      <c r="J46" s="151">
        <f t="shared" si="15"/>
        <v>0.11655368414050314</v>
      </c>
      <c r="K46" s="151">
        <f t="shared" si="15"/>
        <v>0.37658339026865328</v>
      </c>
      <c r="L46" s="151">
        <f t="shared" si="15"/>
        <v>0.28570284428913634</v>
      </c>
      <c r="M46" s="151">
        <f t="shared" si="15"/>
        <v>5.2735280030619057E-5</v>
      </c>
      <c r="N46" s="152"/>
    </row>
    <row r="47" spans="2:14" ht="15.75" thickTop="1">
      <c r="B47" s="119"/>
      <c r="C47" s="119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8"/>
    </row>
    <row r="48" spans="2:14">
      <c r="B48" s="45" t="s">
        <v>196</v>
      </c>
      <c r="C48" s="45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1"/>
    </row>
    <row r="49" spans="2:14">
      <c r="B49" s="45" t="s">
        <v>162</v>
      </c>
      <c r="C49" s="45"/>
      <c r="D49" s="46">
        <v>56650556.649999999</v>
      </c>
      <c r="E49" s="46">
        <v>53063805.450000003</v>
      </c>
      <c r="F49" s="46">
        <v>30807242.34</v>
      </c>
      <c r="G49" s="46">
        <v>379124401.37</v>
      </c>
      <c r="H49" s="46">
        <v>87770703.469999999</v>
      </c>
      <c r="I49" s="46">
        <v>44520169.280000001</v>
      </c>
      <c r="J49" s="46">
        <v>65798099.170000002</v>
      </c>
      <c r="K49" s="46">
        <v>53066720.990000002</v>
      </c>
      <c r="L49" s="46">
        <v>23053412.129999999</v>
      </c>
      <c r="M49" s="46">
        <v>58748121.869999997</v>
      </c>
      <c r="N49" s="46">
        <f>SUM(D49:M49)</f>
        <v>852603232.71999991</v>
      </c>
    </row>
    <row r="50" spans="2:14">
      <c r="B50" s="45" t="s">
        <v>164</v>
      </c>
      <c r="C50" s="45"/>
      <c r="D50" s="46">
        <v>41324946.579999998</v>
      </c>
      <c r="E50" s="46">
        <v>47500065.689999998</v>
      </c>
      <c r="F50" s="46">
        <v>30807242.34</v>
      </c>
      <c r="G50" s="46">
        <v>379054541.37</v>
      </c>
      <c r="H50" s="46">
        <v>87770703.469999999</v>
      </c>
      <c r="I50" s="46">
        <v>22412288.75</v>
      </c>
      <c r="J50" s="46">
        <v>64101402.57</v>
      </c>
      <c r="K50" s="46">
        <v>36766276.689999998</v>
      </c>
      <c r="L50" s="46">
        <v>23053412.129999999</v>
      </c>
      <c r="M50" s="46">
        <v>58746521.869999997</v>
      </c>
      <c r="N50" s="46">
        <f>SUM(D50:M50)</f>
        <v>791537401.46000004</v>
      </c>
    </row>
    <row r="51" spans="2:14">
      <c r="B51" s="45" t="s">
        <v>165</v>
      </c>
      <c r="C51" s="45"/>
      <c r="D51" s="46">
        <f>D49-D50</f>
        <v>15325610.07</v>
      </c>
      <c r="E51" s="46">
        <f t="shared" ref="E51:N51" si="16">E49-E50</f>
        <v>5563739.7600000054</v>
      </c>
      <c r="F51" s="46">
        <f t="shared" si="16"/>
        <v>0</v>
      </c>
      <c r="G51" s="46">
        <f t="shared" si="16"/>
        <v>69860</v>
      </c>
      <c r="H51" s="46">
        <f t="shared" si="16"/>
        <v>0</v>
      </c>
      <c r="I51" s="46">
        <f t="shared" si="16"/>
        <v>22107880.530000001</v>
      </c>
      <c r="J51" s="46">
        <f t="shared" si="16"/>
        <v>1696696.6000000015</v>
      </c>
      <c r="K51" s="46">
        <f t="shared" si="16"/>
        <v>16300444.300000004</v>
      </c>
      <c r="L51" s="46">
        <f t="shared" si="16"/>
        <v>0</v>
      </c>
      <c r="M51" s="46">
        <f t="shared" si="16"/>
        <v>1600</v>
      </c>
      <c r="N51" s="46">
        <f t="shared" si="16"/>
        <v>61065831.259999871</v>
      </c>
    </row>
    <row r="52" spans="2:14">
      <c r="B52" s="45" t="s">
        <v>166</v>
      </c>
      <c r="C52" s="45"/>
      <c r="D52" s="46">
        <f>D51/D49*100%</f>
        <v>0.27052885225268125</v>
      </c>
      <c r="E52" s="46">
        <f>E51/E49*100%</f>
        <v>0.10484999545014737</v>
      </c>
      <c r="F52" s="46">
        <f t="shared" ref="F52:N52" si="17">F51/F49*100%</f>
        <v>0</v>
      </c>
      <c r="G52" s="46">
        <f t="shared" si="17"/>
        <v>1.8426669385445681E-4</v>
      </c>
      <c r="H52" s="46">
        <f t="shared" si="17"/>
        <v>0</v>
      </c>
      <c r="I52" s="46">
        <f t="shared" si="17"/>
        <v>0.49658123245123476</v>
      </c>
      <c r="J52" s="46">
        <f t="shared" si="17"/>
        <v>2.5786407531565799E-2</v>
      </c>
      <c r="K52" s="46">
        <f t="shared" si="17"/>
        <v>0.30716886206463923</v>
      </c>
      <c r="L52" s="46">
        <f t="shared" si="17"/>
        <v>0</v>
      </c>
      <c r="M52" s="46">
        <f t="shared" si="17"/>
        <v>2.7234913203532511E-5</v>
      </c>
      <c r="N52" s="46">
        <f t="shared" si="17"/>
        <v>7.1622800520220714E-2</v>
      </c>
    </row>
  </sheetData>
  <mergeCells count="4">
    <mergeCell ref="B2:N2"/>
    <mergeCell ref="B13:N13"/>
    <mergeCell ref="B28:N28"/>
    <mergeCell ref="B39:N39"/>
  </mergeCells>
  <pageMargins left="0.15748031496062992" right="0.19685039370078741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E103"/>
  <sheetViews>
    <sheetView topLeftCell="A4" workbookViewId="0">
      <pane ySplit="1980" topLeftCell="A88" activePane="bottomLeft"/>
      <selection activeCell="Y77" sqref="Y77"/>
      <selection pane="bottomLeft" activeCell="K97" sqref="K97"/>
    </sheetView>
  </sheetViews>
  <sheetFormatPr defaultRowHeight="15"/>
  <cols>
    <col min="1" max="1" width="0.5703125" customWidth="1"/>
    <col min="2" max="2" width="7.28515625" customWidth="1"/>
    <col min="3" max="3" width="36.42578125" customWidth="1"/>
    <col min="4" max="4" width="16.28515625" customWidth="1"/>
    <col min="5" max="5" width="22.28515625" customWidth="1"/>
    <col min="6" max="6" width="12.7109375" style="1" customWidth="1"/>
    <col min="7" max="7" width="11.7109375" customWidth="1"/>
    <col min="8" max="8" width="9.140625" customWidth="1"/>
    <col min="9" max="9" width="11.85546875" customWidth="1"/>
    <col min="10" max="10" width="9.140625" customWidth="1"/>
    <col min="17" max="17" width="9.7109375" bestFit="1" customWidth="1"/>
    <col min="19" max="19" width="9.7109375" bestFit="1" customWidth="1"/>
    <col min="21" max="21" width="9.7109375" bestFit="1" customWidth="1"/>
    <col min="23" max="23" width="9.7109375" bestFit="1" customWidth="1"/>
    <col min="28" max="28" width="17" customWidth="1"/>
    <col min="32" max="32" width="9.140625" customWidth="1"/>
  </cols>
  <sheetData>
    <row r="2" spans="2:27" ht="21">
      <c r="C2" s="218" t="s">
        <v>198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2:27" ht="15.75" thickBot="1"/>
    <row r="4" spans="2:27" s="7" customFormat="1" ht="50.25" thickBot="1">
      <c r="B4" s="85" t="s">
        <v>31</v>
      </c>
      <c r="C4" s="86" t="s">
        <v>84</v>
      </c>
      <c r="D4" s="86" t="s">
        <v>0</v>
      </c>
      <c r="E4" s="86" t="s">
        <v>68</v>
      </c>
      <c r="F4" s="2" t="s">
        <v>85</v>
      </c>
      <c r="G4" s="189" t="s">
        <v>21</v>
      </c>
      <c r="H4" s="190"/>
      <c r="I4" s="191" t="s">
        <v>22</v>
      </c>
      <c r="J4" s="191"/>
      <c r="K4" s="191" t="s">
        <v>23</v>
      </c>
      <c r="L4" s="191"/>
      <c r="M4" s="191" t="s">
        <v>24</v>
      </c>
      <c r="N4" s="191"/>
      <c r="O4" s="180" t="s">
        <v>25</v>
      </c>
      <c r="P4" s="180"/>
      <c r="Q4" s="180" t="s">
        <v>26</v>
      </c>
      <c r="R4" s="180"/>
      <c r="S4" s="180" t="s">
        <v>27</v>
      </c>
      <c r="T4" s="180"/>
      <c r="U4" s="180" t="s">
        <v>28</v>
      </c>
      <c r="V4" s="180"/>
      <c r="W4" s="180" t="s">
        <v>29</v>
      </c>
      <c r="X4" s="180"/>
      <c r="Y4" s="180" t="s">
        <v>30</v>
      </c>
      <c r="Z4" s="180"/>
    </row>
    <row r="5" spans="2:27" ht="30.75" thickBot="1">
      <c r="B5" s="87">
        <v>1</v>
      </c>
      <c r="C5" s="88">
        <v>2</v>
      </c>
      <c r="D5" s="88">
        <v>3</v>
      </c>
      <c r="E5" s="88">
        <v>4</v>
      </c>
      <c r="F5" s="3">
        <v>5</v>
      </c>
      <c r="G5" s="5" t="s">
        <v>121</v>
      </c>
      <c r="H5" s="4" t="s">
        <v>122</v>
      </c>
      <c r="I5" s="5" t="s">
        <v>121</v>
      </c>
      <c r="J5" s="4" t="s">
        <v>122</v>
      </c>
      <c r="K5" s="5" t="s">
        <v>121</v>
      </c>
      <c r="L5" s="4" t="s">
        <v>122</v>
      </c>
      <c r="M5" s="5" t="s">
        <v>121</v>
      </c>
      <c r="N5" s="4" t="s">
        <v>122</v>
      </c>
      <c r="O5" s="5" t="s">
        <v>121</v>
      </c>
      <c r="P5" s="4" t="s">
        <v>122</v>
      </c>
      <c r="Q5" s="5" t="s">
        <v>121</v>
      </c>
      <c r="R5" s="4" t="s">
        <v>122</v>
      </c>
      <c r="S5" s="5" t="s">
        <v>121</v>
      </c>
      <c r="T5" s="4" t="s">
        <v>122</v>
      </c>
      <c r="U5" s="5" t="s">
        <v>121</v>
      </c>
      <c r="V5" s="4" t="s">
        <v>122</v>
      </c>
      <c r="W5" s="5" t="s">
        <v>121</v>
      </c>
      <c r="X5" s="4" t="s">
        <v>122</v>
      </c>
      <c r="Y5" s="5" t="s">
        <v>121</v>
      </c>
      <c r="Z5" s="4" t="s">
        <v>122</v>
      </c>
    </row>
    <row r="6" spans="2:27" ht="18.75">
      <c r="B6" s="181"/>
      <c r="C6" s="182"/>
      <c r="D6" s="182"/>
      <c r="E6" s="183"/>
      <c r="F6" s="184">
        <v>3</v>
      </c>
      <c r="G6" s="8"/>
      <c r="H6" s="8">
        <f>F6*H24</f>
        <v>28.5</v>
      </c>
      <c r="I6" s="8"/>
      <c r="J6" s="8">
        <f>F6*J24</f>
        <v>19.5</v>
      </c>
      <c r="K6" s="8"/>
      <c r="L6" s="8">
        <f>F6*L24</f>
        <v>37.5</v>
      </c>
      <c r="M6" s="8"/>
      <c r="N6" s="8">
        <f>F6*N24</f>
        <v>19.5</v>
      </c>
      <c r="O6" s="8"/>
      <c r="P6" s="8">
        <f>F6*P24</f>
        <v>16.5</v>
      </c>
      <c r="Q6" s="8"/>
      <c r="R6" s="8">
        <f>F6*R24</f>
        <v>46.5</v>
      </c>
      <c r="S6" s="8"/>
      <c r="T6" s="8">
        <f>F6*T24</f>
        <v>19.5</v>
      </c>
      <c r="U6" s="8"/>
      <c r="V6" s="8">
        <f>F6*V24</f>
        <v>37.5</v>
      </c>
      <c r="W6" s="8"/>
      <c r="X6" s="8">
        <f>F6*X24</f>
        <v>28.5</v>
      </c>
      <c r="Y6" s="8"/>
      <c r="Z6" s="8">
        <f>F6*Z24</f>
        <v>16.5</v>
      </c>
      <c r="AA6">
        <v>48</v>
      </c>
    </row>
    <row r="7" spans="2:27" ht="19.5" thickBot="1">
      <c r="B7" s="186" t="s">
        <v>86</v>
      </c>
      <c r="C7" s="187"/>
      <c r="D7" s="187"/>
      <c r="E7" s="188"/>
      <c r="F7" s="18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27" ht="18.75">
      <c r="B8" s="192" t="s">
        <v>32</v>
      </c>
      <c r="C8" s="194" t="s">
        <v>33</v>
      </c>
      <c r="D8" s="194" t="s">
        <v>2</v>
      </c>
      <c r="E8" s="89" t="s">
        <v>34</v>
      </c>
      <c r="F8" s="10">
        <v>1</v>
      </c>
      <c r="G8" s="11">
        <v>1</v>
      </c>
      <c r="H8" s="12">
        <f>F8*G8</f>
        <v>1</v>
      </c>
      <c r="I8" s="114">
        <v>1</v>
      </c>
      <c r="J8" s="12">
        <f>F8*I8</f>
        <v>1</v>
      </c>
      <c r="K8" s="11">
        <v>1</v>
      </c>
      <c r="L8" s="12">
        <f>F8*K8</f>
        <v>1</v>
      </c>
      <c r="M8" s="11">
        <v>1</v>
      </c>
      <c r="N8" s="12">
        <f>F8*M8</f>
        <v>1</v>
      </c>
      <c r="O8" s="11">
        <v>1</v>
      </c>
      <c r="P8" s="12">
        <f>O8*F8</f>
        <v>1</v>
      </c>
      <c r="Q8" s="11">
        <v>1</v>
      </c>
      <c r="R8" s="12">
        <f>F8*Q8</f>
        <v>1</v>
      </c>
      <c r="S8" s="11">
        <v>1</v>
      </c>
      <c r="T8" s="12">
        <f>F8*S8</f>
        <v>1</v>
      </c>
      <c r="U8" s="11">
        <v>1</v>
      </c>
      <c r="V8" s="12">
        <f>F8*U8</f>
        <v>1</v>
      </c>
      <c r="W8" s="11">
        <v>1</v>
      </c>
      <c r="X8" s="12">
        <f>F8*W8</f>
        <v>1</v>
      </c>
      <c r="Y8" s="114">
        <v>1</v>
      </c>
      <c r="Z8" s="12">
        <f>F8*Y8</f>
        <v>1</v>
      </c>
    </row>
    <row r="9" spans="2:27" ht="19.5" thickBot="1">
      <c r="B9" s="193"/>
      <c r="C9" s="195"/>
      <c r="D9" s="195"/>
      <c r="E9" s="90" t="s">
        <v>35</v>
      </c>
      <c r="F9" s="13"/>
      <c r="G9" s="14"/>
      <c r="H9" s="15"/>
      <c r="I9" s="14"/>
      <c r="J9" s="15"/>
      <c r="K9" s="14"/>
      <c r="L9" s="15"/>
      <c r="M9" s="14"/>
      <c r="N9" s="15"/>
      <c r="O9" s="14"/>
      <c r="P9" s="15"/>
      <c r="Q9" s="14"/>
      <c r="R9" s="15"/>
      <c r="S9" s="14"/>
      <c r="T9" s="15"/>
      <c r="U9" s="14"/>
      <c r="V9" s="15"/>
      <c r="W9" s="14"/>
      <c r="X9" s="15"/>
      <c r="Y9" s="14"/>
      <c r="Z9" s="15"/>
    </row>
    <row r="10" spans="2:27" ht="49.5">
      <c r="B10" s="192" t="s">
        <v>36</v>
      </c>
      <c r="C10" s="194" t="s">
        <v>1</v>
      </c>
      <c r="D10" s="194" t="s">
        <v>2</v>
      </c>
      <c r="E10" s="91" t="s">
        <v>3</v>
      </c>
      <c r="F10" s="16">
        <v>1</v>
      </c>
      <c r="G10" s="11">
        <v>1</v>
      </c>
      <c r="H10" s="12">
        <f>F10*G10</f>
        <v>1</v>
      </c>
      <c r="I10" s="114">
        <v>1</v>
      </c>
      <c r="J10" s="12">
        <f>F10*I10</f>
        <v>1</v>
      </c>
      <c r="K10" s="11">
        <v>1</v>
      </c>
      <c r="L10" s="12">
        <f>F10*K10</f>
        <v>1</v>
      </c>
      <c r="M10" s="11">
        <v>1</v>
      </c>
      <c r="N10" s="12">
        <f>F10*M10</f>
        <v>1</v>
      </c>
      <c r="O10" s="11">
        <v>1</v>
      </c>
      <c r="P10" s="12">
        <f>F10*O10</f>
        <v>1</v>
      </c>
      <c r="Q10" s="11">
        <v>1</v>
      </c>
      <c r="R10" s="12">
        <f>F10*Q10</f>
        <v>1</v>
      </c>
      <c r="S10" s="11">
        <v>1</v>
      </c>
      <c r="T10" s="12">
        <f>F10*S10</f>
        <v>1</v>
      </c>
      <c r="U10" s="11">
        <v>1</v>
      </c>
      <c r="V10" s="12">
        <f>F10*U10</f>
        <v>1</v>
      </c>
      <c r="W10" s="11">
        <v>1</v>
      </c>
      <c r="X10" s="12">
        <f>F10*W10</f>
        <v>1</v>
      </c>
      <c r="Y10" s="114">
        <v>1</v>
      </c>
      <c r="Z10" s="12">
        <f>F10*Y10</f>
        <v>1</v>
      </c>
    </row>
    <row r="11" spans="2:27" ht="50.25" thickBot="1">
      <c r="B11" s="193"/>
      <c r="C11" s="195"/>
      <c r="D11" s="195"/>
      <c r="E11" s="91" t="s">
        <v>4</v>
      </c>
      <c r="F11" s="13"/>
      <c r="G11" s="14"/>
      <c r="H11" s="15"/>
      <c r="I11" s="14"/>
      <c r="J11" s="15"/>
      <c r="K11" s="14"/>
      <c r="L11" s="15"/>
      <c r="M11" s="14"/>
      <c r="N11" s="15"/>
      <c r="O11" s="14"/>
      <c r="P11" s="15"/>
      <c r="Q11" s="14"/>
      <c r="R11" s="15"/>
      <c r="S11" s="14"/>
      <c r="T11" s="15"/>
      <c r="U11" s="14"/>
      <c r="V11" s="15"/>
      <c r="W11" s="14"/>
      <c r="X11" s="15"/>
      <c r="Y11" s="14"/>
      <c r="Z11" s="15"/>
    </row>
    <row r="12" spans="2:27" ht="33">
      <c r="B12" s="192" t="s">
        <v>37</v>
      </c>
      <c r="C12" s="194" t="s">
        <v>87</v>
      </c>
      <c r="D12" s="194" t="s">
        <v>2</v>
      </c>
      <c r="E12" s="89" t="s">
        <v>38</v>
      </c>
      <c r="F12" s="16">
        <v>1</v>
      </c>
      <c r="G12" s="11">
        <v>1</v>
      </c>
      <c r="H12" s="12">
        <f>F12*G12</f>
        <v>1</v>
      </c>
      <c r="I12" s="11">
        <v>1</v>
      </c>
      <c r="J12" s="12">
        <f>F12*I12</f>
        <v>1</v>
      </c>
      <c r="K12" s="11">
        <v>1</v>
      </c>
      <c r="L12" s="12">
        <f>F12*K12</f>
        <v>1</v>
      </c>
      <c r="M12" s="11">
        <v>1</v>
      </c>
      <c r="N12" s="12">
        <f>F12*M12</f>
        <v>1</v>
      </c>
      <c r="O12" s="11">
        <v>1</v>
      </c>
      <c r="P12" s="12">
        <f>F12*O12</f>
        <v>1</v>
      </c>
      <c r="Q12" s="11">
        <v>1</v>
      </c>
      <c r="R12" s="12">
        <f>F12*Q12</f>
        <v>1</v>
      </c>
      <c r="S12" s="11">
        <v>1</v>
      </c>
      <c r="T12" s="12">
        <f>F12*S12</f>
        <v>1</v>
      </c>
      <c r="U12" s="11">
        <v>1</v>
      </c>
      <c r="V12" s="12">
        <f>F12*U12</f>
        <v>1</v>
      </c>
      <c r="W12" s="11">
        <v>1</v>
      </c>
      <c r="X12" s="12">
        <f>F12*W12</f>
        <v>1</v>
      </c>
      <c r="Y12" s="11">
        <v>1</v>
      </c>
      <c r="Z12" s="12">
        <f>F12*Y12</f>
        <v>1</v>
      </c>
    </row>
    <row r="13" spans="2:27" ht="33.75" thickBot="1">
      <c r="B13" s="193"/>
      <c r="C13" s="195"/>
      <c r="D13" s="195"/>
      <c r="E13" s="90" t="s">
        <v>5</v>
      </c>
      <c r="F13" s="13"/>
      <c r="G13" s="14"/>
      <c r="H13" s="15"/>
      <c r="I13" s="14"/>
      <c r="J13" s="15"/>
      <c r="K13" s="14"/>
      <c r="L13" s="15"/>
      <c r="M13" s="14"/>
      <c r="N13" s="15"/>
      <c r="O13" s="14"/>
      <c r="P13" s="15"/>
      <c r="Q13" s="14"/>
      <c r="R13" s="15"/>
      <c r="S13" s="14"/>
      <c r="T13" s="15"/>
      <c r="U13" s="14"/>
      <c r="V13" s="15"/>
      <c r="W13" s="14"/>
      <c r="X13" s="15"/>
      <c r="Y13" s="14"/>
      <c r="Z13" s="15"/>
    </row>
    <row r="14" spans="2:27" ht="18.75">
      <c r="B14" s="196" t="s">
        <v>39</v>
      </c>
      <c r="C14" s="194" t="s">
        <v>40</v>
      </c>
      <c r="D14" s="194" t="s">
        <v>2</v>
      </c>
      <c r="E14" s="91" t="s">
        <v>41</v>
      </c>
      <c r="F14" s="16">
        <v>2.5</v>
      </c>
      <c r="G14" s="11">
        <v>1</v>
      </c>
      <c r="H14" s="12">
        <f>F14*G14</f>
        <v>2.5</v>
      </c>
      <c r="I14" s="114">
        <v>1</v>
      </c>
      <c r="J14" s="12">
        <f>F14*I14</f>
        <v>2.5</v>
      </c>
      <c r="K14" s="11">
        <v>1</v>
      </c>
      <c r="L14" s="12">
        <f>F14*K14</f>
        <v>2.5</v>
      </c>
      <c r="M14" s="11">
        <v>1</v>
      </c>
      <c r="N14" s="12">
        <f>F14*M14</f>
        <v>2.5</v>
      </c>
      <c r="O14" s="11">
        <v>1</v>
      </c>
      <c r="P14" s="12">
        <f>O14*F14</f>
        <v>2.5</v>
      </c>
      <c r="Q14" s="11">
        <v>1</v>
      </c>
      <c r="R14" s="12">
        <f>Q14*F14</f>
        <v>2.5</v>
      </c>
      <c r="S14" s="11">
        <v>1</v>
      </c>
      <c r="T14" s="12">
        <f>S14*F14</f>
        <v>2.5</v>
      </c>
      <c r="U14" s="11">
        <v>1</v>
      </c>
      <c r="V14" s="12">
        <f>F14*U14</f>
        <v>2.5</v>
      </c>
      <c r="W14" s="11">
        <v>1</v>
      </c>
      <c r="X14" s="12">
        <f>F14*W14</f>
        <v>2.5</v>
      </c>
      <c r="Y14" s="114">
        <v>1</v>
      </c>
      <c r="Z14" s="12">
        <f>F14*Y14</f>
        <v>2.5</v>
      </c>
      <c r="AA14" s="6"/>
    </row>
    <row r="15" spans="2:27" ht="145.5" customHeight="1" thickBot="1">
      <c r="B15" s="197"/>
      <c r="C15" s="195"/>
      <c r="D15" s="195"/>
      <c r="E15" s="90" t="s">
        <v>15</v>
      </c>
      <c r="F15" s="13"/>
      <c r="G15" s="14"/>
      <c r="H15" s="15"/>
      <c r="I15" s="14"/>
      <c r="J15" s="15"/>
      <c r="K15" s="14"/>
      <c r="L15" s="15"/>
      <c r="M15" s="14"/>
      <c r="N15" s="15"/>
      <c r="O15" s="17"/>
      <c r="P15" s="15"/>
      <c r="Q15" s="115"/>
      <c r="R15" s="15"/>
      <c r="S15" s="14"/>
      <c r="T15" s="15"/>
      <c r="U15" s="14"/>
      <c r="V15" s="15"/>
      <c r="W15" s="14"/>
      <c r="X15" s="15"/>
      <c r="Y15" s="14"/>
      <c r="Z15" s="15"/>
    </row>
    <row r="16" spans="2:27" ht="18.75">
      <c r="B16" s="196" t="s">
        <v>42</v>
      </c>
      <c r="C16" s="194" t="s">
        <v>88</v>
      </c>
      <c r="D16" s="194" t="s">
        <v>6</v>
      </c>
      <c r="E16" s="91" t="s">
        <v>79</v>
      </c>
      <c r="F16" s="16">
        <v>3</v>
      </c>
      <c r="G16" s="114">
        <v>1</v>
      </c>
      <c r="H16" s="12">
        <f>F16*G16</f>
        <v>3</v>
      </c>
      <c r="I16" s="11">
        <v>0</v>
      </c>
      <c r="J16" s="12">
        <f>F16*I16</f>
        <v>0</v>
      </c>
      <c r="K16" s="11">
        <v>2</v>
      </c>
      <c r="L16" s="12">
        <f>F16*K16</f>
        <v>6</v>
      </c>
      <c r="M16" s="11">
        <v>0</v>
      </c>
      <c r="N16" s="12">
        <f>F16*M16</f>
        <v>0</v>
      </c>
      <c r="O16" s="11">
        <v>0</v>
      </c>
      <c r="P16" s="12">
        <f>F16*O16</f>
        <v>0</v>
      </c>
      <c r="Q16" s="114">
        <v>3</v>
      </c>
      <c r="R16" s="12">
        <f>F16*Q16</f>
        <v>9</v>
      </c>
      <c r="S16" s="11">
        <v>0</v>
      </c>
      <c r="T16" s="12">
        <f>F16*S16</f>
        <v>0</v>
      </c>
      <c r="U16" s="114">
        <v>2</v>
      </c>
      <c r="V16" s="12">
        <f>F16*U16</f>
        <v>6</v>
      </c>
      <c r="W16" s="11">
        <v>1</v>
      </c>
      <c r="X16" s="12">
        <f>F16*W16</f>
        <v>3</v>
      </c>
      <c r="Y16" s="11">
        <v>0</v>
      </c>
      <c r="Z16" s="12">
        <f>F16*Y16</f>
        <v>0</v>
      </c>
    </row>
    <row r="17" spans="2:28" ht="18.75">
      <c r="B17" s="198"/>
      <c r="C17" s="199"/>
      <c r="D17" s="199"/>
      <c r="E17" s="91" t="s">
        <v>80</v>
      </c>
      <c r="F17" s="18"/>
      <c r="G17" s="19"/>
      <c r="H17" s="20"/>
      <c r="I17" s="19"/>
      <c r="J17" s="20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19"/>
      <c r="V17" s="20"/>
      <c r="W17" s="19"/>
      <c r="X17" s="20"/>
      <c r="Y17" s="19"/>
      <c r="Z17" s="20"/>
    </row>
    <row r="18" spans="2:28" ht="18.75">
      <c r="B18" s="198"/>
      <c r="C18" s="199"/>
      <c r="D18" s="199"/>
      <c r="E18" s="91" t="s">
        <v>81</v>
      </c>
      <c r="F18" s="18"/>
      <c r="G18" s="21"/>
      <c r="H18" s="20"/>
      <c r="I18" s="21"/>
      <c r="J18" s="20"/>
      <c r="K18" s="22"/>
      <c r="L18" s="20"/>
      <c r="M18" s="21"/>
      <c r="N18" s="20"/>
      <c r="O18" s="21"/>
      <c r="P18" s="20"/>
      <c r="Q18" s="19"/>
      <c r="R18" s="20"/>
      <c r="S18" s="21"/>
      <c r="T18" s="20"/>
      <c r="U18" s="21"/>
      <c r="V18" s="20"/>
      <c r="W18" s="21"/>
      <c r="X18" s="20"/>
      <c r="Y18" s="21"/>
      <c r="Z18" s="20"/>
    </row>
    <row r="19" spans="2:28" ht="140.25" customHeight="1" thickBot="1">
      <c r="B19" s="197"/>
      <c r="C19" s="195"/>
      <c r="D19" s="195"/>
      <c r="E19" s="90" t="s">
        <v>82</v>
      </c>
      <c r="F19" s="13"/>
      <c r="G19" s="17">
        <v>0.29980000000000001</v>
      </c>
      <c r="H19" s="15"/>
      <c r="I19" s="17">
        <v>8.3000000000000004E-2</v>
      </c>
      <c r="J19" s="15"/>
      <c r="K19" s="155">
        <v>0.30199999999999999</v>
      </c>
      <c r="L19" s="15"/>
      <c r="M19" s="17">
        <v>5.9999999999999995E-4</v>
      </c>
      <c r="N19" s="15"/>
      <c r="O19" s="17">
        <v>0</v>
      </c>
      <c r="P19" s="15"/>
      <c r="Q19" s="17">
        <v>0.51439999999999997</v>
      </c>
      <c r="R19" s="15"/>
      <c r="S19" s="17">
        <v>0.1166</v>
      </c>
      <c r="T19" s="15"/>
      <c r="U19" s="17">
        <v>0.37659999999999999</v>
      </c>
      <c r="V19" s="15"/>
      <c r="W19" s="17">
        <v>0.28570000000000001</v>
      </c>
      <c r="X19" s="15"/>
      <c r="Y19" s="17">
        <v>1E-4</v>
      </c>
      <c r="Z19" s="15"/>
    </row>
    <row r="20" spans="2:28" ht="18.75">
      <c r="B20" s="192" t="s">
        <v>43</v>
      </c>
      <c r="C20" s="194" t="s">
        <v>89</v>
      </c>
      <c r="D20" s="194" t="s">
        <v>2</v>
      </c>
      <c r="E20" s="91" t="s">
        <v>41</v>
      </c>
      <c r="F20" s="16">
        <v>1</v>
      </c>
      <c r="G20" s="11">
        <v>1</v>
      </c>
      <c r="H20" s="12">
        <f>F20*G20</f>
        <v>1</v>
      </c>
      <c r="I20" s="114">
        <v>1</v>
      </c>
      <c r="J20" s="12">
        <f>F20*I20</f>
        <v>1</v>
      </c>
      <c r="K20" s="11">
        <v>1</v>
      </c>
      <c r="L20" s="12">
        <f>F20*K20</f>
        <v>1</v>
      </c>
      <c r="M20" s="11">
        <v>1</v>
      </c>
      <c r="N20" s="12">
        <f>F20*M20</f>
        <v>1</v>
      </c>
      <c r="O20" s="11">
        <v>0</v>
      </c>
      <c r="P20" s="12">
        <f>F20*O20</f>
        <v>0</v>
      </c>
      <c r="Q20" s="11">
        <v>1</v>
      </c>
      <c r="R20" s="12">
        <f>F20*Q20</f>
        <v>1</v>
      </c>
      <c r="S20" s="11">
        <v>1</v>
      </c>
      <c r="T20" s="12">
        <f>F20*S20</f>
        <v>1</v>
      </c>
      <c r="U20" s="11">
        <v>1</v>
      </c>
      <c r="V20" s="12">
        <f>F20*U20</f>
        <v>1</v>
      </c>
      <c r="W20" s="11">
        <v>1</v>
      </c>
      <c r="X20" s="12">
        <f>F20*W20</f>
        <v>1</v>
      </c>
      <c r="Y20" s="114">
        <v>0</v>
      </c>
      <c r="Z20" s="12">
        <f>F20*Y20</f>
        <v>0</v>
      </c>
    </row>
    <row r="21" spans="2:28" ht="166.5" customHeight="1" thickBot="1">
      <c r="B21" s="193"/>
      <c r="C21" s="195"/>
      <c r="D21" s="195"/>
      <c r="E21" s="90" t="s">
        <v>15</v>
      </c>
      <c r="F21" s="13"/>
      <c r="G21" s="14"/>
      <c r="H21" s="15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4"/>
      <c r="T21" s="15"/>
      <c r="U21" s="14"/>
      <c r="V21" s="15"/>
      <c r="W21" s="14"/>
      <c r="X21" s="15"/>
      <c r="Y21" s="14"/>
      <c r="Z21" s="15"/>
    </row>
    <row r="22" spans="2:28" ht="18.75">
      <c r="B22" s="192" t="s">
        <v>44</v>
      </c>
      <c r="C22" s="200" t="s">
        <v>13</v>
      </c>
      <c r="D22" s="194" t="s">
        <v>2</v>
      </c>
      <c r="E22" s="91" t="s">
        <v>41</v>
      </c>
      <c r="F22" s="16">
        <v>0.5</v>
      </c>
      <c r="G22" s="11">
        <v>0</v>
      </c>
      <c r="H22" s="12">
        <f>F22*G22</f>
        <v>0</v>
      </c>
      <c r="I22" s="11">
        <v>0</v>
      </c>
      <c r="J22" s="12">
        <f>F22*I22</f>
        <v>0</v>
      </c>
      <c r="K22" s="11">
        <v>0</v>
      </c>
      <c r="L22" s="12">
        <f>F22*K22</f>
        <v>0</v>
      </c>
      <c r="M22" s="11">
        <v>0</v>
      </c>
      <c r="N22" s="12">
        <f>F22*M22</f>
        <v>0</v>
      </c>
      <c r="O22" s="11">
        <v>0</v>
      </c>
      <c r="P22" s="12">
        <f>F22*O22</f>
        <v>0</v>
      </c>
      <c r="Q22" s="11">
        <v>0</v>
      </c>
      <c r="R22" s="12">
        <f>F22*Q22</f>
        <v>0</v>
      </c>
      <c r="S22" s="11">
        <v>0</v>
      </c>
      <c r="T22" s="12">
        <f>F22*S22</f>
        <v>0</v>
      </c>
      <c r="U22" s="11">
        <v>0</v>
      </c>
      <c r="V22" s="12">
        <f>F22*U22</f>
        <v>0</v>
      </c>
      <c r="W22" s="11">
        <v>0</v>
      </c>
      <c r="X22" s="12">
        <f>F22*W22</f>
        <v>0</v>
      </c>
      <c r="Y22" s="11">
        <v>0</v>
      </c>
      <c r="Z22" s="12">
        <f>F22*Y22</f>
        <v>0</v>
      </c>
      <c r="AB22" s="43"/>
    </row>
    <row r="23" spans="2:28" ht="90" customHeight="1" thickBot="1">
      <c r="B23" s="193"/>
      <c r="C23" s="201"/>
      <c r="D23" s="195"/>
      <c r="E23" s="90" t="s">
        <v>15</v>
      </c>
      <c r="F23" s="13"/>
      <c r="G23" s="14"/>
      <c r="H23" s="15"/>
      <c r="I23" s="14"/>
      <c r="J23" s="15"/>
      <c r="K23" s="14"/>
      <c r="L23" s="15"/>
      <c r="M23" s="14"/>
      <c r="N23" s="15"/>
      <c r="O23" s="14"/>
      <c r="P23" s="15"/>
      <c r="Q23" s="14"/>
      <c r="R23" s="15"/>
      <c r="S23" s="14"/>
      <c r="T23" s="15"/>
      <c r="U23" s="14"/>
      <c r="V23" s="15"/>
      <c r="W23" s="14"/>
      <c r="X23" s="15"/>
      <c r="Y23" s="14"/>
      <c r="Z23" s="15"/>
    </row>
    <row r="24" spans="2:28" ht="19.5" thickBot="1">
      <c r="B24" s="92"/>
      <c r="C24" s="93" t="s">
        <v>90</v>
      </c>
      <c r="D24" s="94"/>
      <c r="E24" s="94"/>
      <c r="F24" s="23"/>
      <c r="G24" s="24"/>
      <c r="H24" s="25">
        <f>H8+H10+H12+H14+H16+H20+H22</f>
        <v>9.5</v>
      </c>
      <c r="I24" s="25"/>
      <c r="J24" s="25">
        <f t="shared" ref="J24:Z24" si="0">J8+J10+J12+J14+J16+J20+J22</f>
        <v>6.5</v>
      </c>
      <c r="K24" s="25"/>
      <c r="L24" s="25">
        <f t="shared" si="0"/>
        <v>12.5</v>
      </c>
      <c r="M24" s="25"/>
      <c r="N24" s="25">
        <f t="shared" si="0"/>
        <v>6.5</v>
      </c>
      <c r="O24" s="25"/>
      <c r="P24" s="25">
        <f t="shared" si="0"/>
        <v>5.5</v>
      </c>
      <c r="Q24" s="25"/>
      <c r="R24" s="25">
        <f t="shared" si="0"/>
        <v>15.5</v>
      </c>
      <c r="S24" s="25"/>
      <c r="T24" s="25">
        <f t="shared" si="0"/>
        <v>6.5</v>
      </c>
      <c r="U24" s="25"/>
      <c r="V24" s="25">
        <f t="shared" si="0"/>
        <v>12.5</v>
      </c>
      <c r="W24" s="25"/>
      <c r="X24" s="25">
        <f t="shared" si="0"/>
        <v>9.5</v>
      </c>
      <c r="Y24" s="25"/>
      <c r="Z24" s="25">
        <f t="shared" si="0"/>
        <v>5.5</v>
      </c>
      <c r="AA24">
        <v>16</v>
      </c>
    </row>
    <row r="25" spans="2:28" ht="19.5" thickBot="1">
      <c r="B25" s="95"/>
      <c r="C25" s="96" t="s">
        <v>45</v>
      </c>
      <c r="D25" s="97"/>
      <c r="E25" s="97"/>
      <c r="F25" s="26">
        <v>4.5</v>
      </c>
      <c r="G25" s="27"/>
      <c r="H25" s="27">
        <f>F25*H56</f>
        <v>101.25</v>
      </c>
      <c r="I25" s="27"/>
      <c r="J25" s="27">
        <f>F25*J56</f>
        <v>96.75</v>
      </c>
      <c r="K25" s="27"/>
      <c r="L25" s="27">
        <f>F25*L56</f>
        <v>101.25</v>
      </c>
      <c r="M25" s="27"/>
      <c r="N25" s="27">
        <f>F25*N56</f>
        <v>92.25</v>
      </c>
      <c r="O25" s="27"/>
      <c r="P25" s="27">
        <f>F25*P56</f>
        <v>87.75</v>
      </c>
      <c r="Q25" s="27"/>
      <c r="R25" s="27">
        <f>F25*R56</f>
        <v>101.25</v>
      </c>
      <c r="S25" s="27"/>
      <c r="T25" s="27">
        <f>F25*T56</f>
        <v>110.25</v>
      </c>
      <c r="U25" s="27"/>
      <c r="V25" s="27">
        <f>F25*V56</f>
        <v>92.25</v>
      </c>
      <c r="W25" s="27"/>
      <c r="X25" s="27">
        <f>F25*X56</f>
        <v>101.25</v>
      </c>
      <c r="Y25" s="27"/>
      <c r="Z25" s="27">
        <f>F25*Z56</f>
        <v>105.75</v>
      </c>
      <c r="AA25">
        <v>144</v>
      </c>
    </row>
    <row r="26" spans="2:28" ht="49.5">
      <c r="B26" s="192" t="s">
        <v>46</v>
      </c>
      <c r="C26" s="194" t="s">
        <v>91</v>
      </c>
      <c r="D26" s="194" t="s">
        <v>2</v>
      </c>
      <c r="E26" s="89" t="s">
        <v>7</v>
      </c>
      <c r="F26" s="10">
        <v>1</v>
      </c>
      <c r="G26" s="11">
        <v>3</v>
      </c>
      <c r="H26" s="12">
        <f>F26*G26</f>
        <v>3</v>
      </c>
      <c r="I26" s="11">
        <v>2</v>
      </c>
      <c r="J26" s="12">
        <f>F26*I26</f>
        <v>2</v>
      </c>
      <c r="K26" s="11">
        <v>3</v>
      </c>
      <c r="L26" s="12">
        <f>F26*K26</f>
        <v>3</v>
      </c>
      <c r="M26" s="11">
        <v>0</v>
      </c>
      <c r="N26" s="12">
        <f>F26*M26</f>
        <v>0</v>
      </c>
      <c r="O26" s="11">
        <v>0</v>
      </c>
      <c r="P26" s="12">
        <f>F26*O26</f>
        <v>0</v>
      </c>
      <c r="Q26" s="11">
        <v>3</v>
      </c>
      <c r="R26" s="12">
        <f>F26*Q26</f>
        <v>3</v>
      </c>
      <c r="S26" s="11">
        <v>2</v>
      </c>
      <c r="T26" s="12">
        <f>F26*S26</f>
        <v>2</v>
      </c>
      <c r="U26" s="11">
        <v>0</v>
      </c>
      <c r="V26" s="12">
        <f>F26*U26</f>
        <v>0</v>
      </c>
      <c r="W26" s="11">
        <v>3</v>
      </c>
      <c r="X26" s="12">
        <f>F26*W26</f>
        <v>3</v>
      </c>
      <c r="Y26" s="11">
        <v>3</v>
      </c>
      <c r="Z26" s="12">
        <f>F26*Y26</f>
        <v>3</v>
      </c>
    </row>
    <row r="27" spans="2:28" ht="49.5">
      <c r="B27" s="202"/>
      <c r="C27" s="199"/>
      <c r="D27" s="199"/>
      <c r="E27" s="91" t="s">
        <v>8</v>
      </c>
      <c r="F27" s="18"/>
      <c r="G27" s="19"/>
      <c r="H27" s="20"/>
      <c r="I27" s="19"/>
      <c r="J27" s="20"/>
      <c r="K27" s="19"/>
      <c r="L27" s="20"/>
      <c r="M27" s="19"/>
      <c r="N27" s="20"/>
      <c r="O27" s="19"/>
      <c r="P27" s="20"/>
      <c r="Q27" s="19"/>
      <c r="R27" s="20"/>
      <c r="S27" s="19"/>
      <c r="T27" s="20"/>
      <c r="U27" s="19"/>
      <c r="V27" s="20"/>
      <c r="W27" s="19"/>
      <c r="X27" s="20"/>
      <c r="Y27" s="19"/>
      <c r="Z27" s="20"/>
    </row>
    <row r="28" spans="2:28" ht="50.25" thickBot="1">
      <c r="B28" s="193"/>
      <c r="C28" s="195"/>
      <c r="D28" s="195"/>
      <c r="E28" s="90" t="s">
        <v>9</v>
      </c>
      <c r="F28" s="13"/>
      <c r="G28" s="14"/>
      <c r="H28" s="15"/>
      <c r="I28" s="14"/>
      <c r="J28" s="15"/>
      <c r="K28" s="14"/>
      <c r="L28" s="15"/>
      <c r="M28" s="14"/>
      <c r="N28" s="15"/>
      <c r="O28" s="14"/>
      <c r="P28" s="15"/>
      <c r="Q28" s="14"/>
      <c r="R28" s="15"/>
      <c r="S28" s="14"/>
      <c r="T28" s="15"/>
      <c r="U28" s="14"/>
      <c r="V28" s="15"/>
      <c r="W28" s="14"/>
      <c r="X28" s="15"/>
      <c r="Y28" s="14"/>
      <c r="Z28" s="15"/>
    </row>
    <row r="29" spans="2:28" ht="18.75">
      <c r="B29" s="192" t="s">
        <v>47</v>
      </c>
      <c r="C29" s="194" t="s">
        <v>92</v>
      </c>
      <c r="D29" s="194" t="s">
        <v>2</v>
      </c>
      <c r="E29" s="91" t="s">
        <v>93</v>
      </c>
      <c r="F29" s="16">
        <v>2</v>
      </c>
      <c r="G29" s="114">
        <v>5</v>
      </c>
      <c r="H29" s="12">
        <f>F29*G29</f>
        <v>10</v>
      </c>
      <c r="I29" s="11">
        <v>5</v>
      </c>
      <c r="J29" s="12">
        <f>F29*I29</f>
        <v>10</v>
      </c>
      <c r="K29" s="114">
        <v>5</v>
      </c>
      <c r="L29" s="12">
        <f>F29*K29</f>
        <v>10</v>
      </c>
      <c r="M29" s="114">
        <v>5</v>
      </c>
      <c r="N29" s="12">
        <f>F29*M29</f>
        <v>10</v>
      </c>
      <c r="O29" s="11">
        <v>5</v>
      </c>
      <c r="P29" s="12">
        <f>F29*O29</f>
        <v>10</v>
      </c>
      <c r="Q29" s="114">
        <v>5</v>
      </c>
      <c r="R29" s="12">
        <f>F29*Q29</f>
        <v>10</v>
      </c>
      <c r="S29" s="11">
        <v>5</v>
      </c>
      <c r="T29" s="12">
        <f>F29*S29</f>
        <v>10</v>
      </c>
      <c r="U29" s="114">
        <v>5</v>
      </c>
      <c r="V29" s="12">
        <f>F29*U29</f>
        <v>10</v>
      </c>
      <c r="W29" s="114">
        <v>5</v>
      </c>
      <c r="X29" s="12">
        <f>F29*W29</f>
        <v>10</v>
      </c>
      <c r="Y29" s="114">
        <v>5</v>
      </c>
      <c r="Z29" s="12">
        <f>F29*Y29</f>
        <v>10</v>
      </c>
    </row>
    <row r="30" spans="2:28" ht="66">
      <c r="B30" s="202"/>
      <c r="C30" s="199"/>
      <c r="D30" s="199"/>
      <c r="E30" s="91" t="s">
        <v>94</v>
      </c>
      <c r="F30" s="18"/>
      <c r="G30" s="19"/>
      <c r="H30" s="20"/>
      <c r="I30" s="19"/>
      <c r="J30" s="20"/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19"/>
      <c r="V30" s="20"/>
      <c r="W30" s="19"/>
      <c r="X30" s="20"/>
      <c r="Y30" s="19"/>
      <c r="Z30" s="20"/>
    </row>
    <row r="31" spans="2:28" ht="66">
      <c r="B31" s="202"/>
      <c r="C31" s="199"/>
      <c r="D31" s="199"/>
      <c r="E31" s="91" t="s">
        <v>95</v>
      </c>
      <c r="F31" s="18"/>
      <c r="G31" s="19"/>
      <c r="H31" s="20"/>
      <c r="I31" s="19"/>
      <c r="J31" s="20"/>
      <c r="K31" s="19"/>
      <c r="L31" s="20"/>
      <c r="M31" s="19"/>
      <c r="N31" s="20"/>
      <c r="O31" s="19"/>
      <c r="P31" s="20"/>
      <c r="Q31" s="19"/>
      <c r="R31" s="20"/>
      <c r="S31" s="19"/>
      <c r="T31" s="20"/>
      <c r="U31" s="19"/>
      <c r="V31" s="20"/>
      <c r="W31" s="19"/>
      <c r="X31" s="20"/>
      <c r="Y31" s="19"/>
      <c r="Z31" s="20"/>
    </row>
    <row r="32" spans="2:28" ht="66">
      <c r="B32" s="202"/>
      <c r="C32" s="199"/>
      <c r="D32" s="199"/>
      <c r="E32" s="91" t="s">
        <v>96</v>
      </c>
      <c r="F32" s="18"/>
      <c r="G32" s="19"/>
      <c r="H32" s="20"/>
      <c r="I32" s="19"/>
      <c r="J32" s="20"/>
      <c r="K32" s="19"/>
      <c r="L32" s="20"/>
      <c r="M32" s="19"/>
      <c r="N32" s="20"/>
      <c r="O32" s="19"/>
      <c r="P32" s="20"/>
      <c r="Q32" s="19"/>
      <c r="R32" s="20"/>
      <c r="S32" s="19"/>
      <c r="T32" s="20"/>
      <c r="U32" s="19"/>
      <c r="V32" s="20"/>
      <c r="W32" s="19"/>
      <c r="X32" s="20"/>
      <c r="Y32" s="19"/>
      <c r="Z32" s="20"/>
    </row>
    <row r="33" spans="2:26" ht="66">
      <c r="B33" s="202"/>
      <c r="C33" s="199"/>
      <c r="D33" s="199"/>
      <c r="E33" s="91" t="s">
        <v>97</v>
      </c>
      <c r="F33" s="18"/>
      <c r="G33" s="19"/>
      <c r="H33" s="20"/>
      <c r="I33" s="19"/>
      <c r="J33" s="20"/>
      <c r="K33" s="19"/>
      <c r="L33" s="20"/>
      <c r="M33" s="19"/>
      <c r="N33" s="20"/>
      <c r="O33" s="19"/>
      <c r="P33" s="20"/>
      <c r="Q33" s="19"/>
      <c r="R33" s="20"/>
      <c r="S33" s="19"/>
      <c r="T33" s="20"/>
      <c r="U33" s="19"/>
      <c r="V33" s="20"/>
      <c r="W33" s="19"/>
      <c r="X33" s="20"/>
      <c r="Y33" s="19"/>
      <c r="Z33" s="20"/>
    </row>
    <row r="34" spans="2:26" ht="66.75" thickBot="1">
      <c r="B34" s="193"/>
      <c r="C34" s="195"/>
      <c r="D34" s="195"/>
      <c r="E34" s="90" t="s">
        <v>69</v>
      </c>
      <c r="F34" s="13"/>
      <c r="G34" s="14"/>
      <c r="H34" s="15"/>
      <c r="I34" s="14"/>
      <c r="J34" s="15"/>
      <c r="K34" s="14"/>
      <c r="L34" s="15"/>
      <c r="M34" s="14"/>
      <c r="N34" s="15"/>
      <c r="O34" s="14"/>
      <c r="P34" s="15"/>
      <c r="Q34" s="14"/>
      <c r="R34" s="15"/>
      <c r="S34" s="14"/>
      <c r="T34" s="15"/>
      <c r="U34" s="14"/>
      <c r="V34" s="15"/>
      <c r="W34" s="14"/>
      <c r="X34" s="15"/>
      <c r="Y34" s="14"/>
      <c r="Z34" s="15"/>
    </row>
    <row r="35" spans="2:26" ht="18.75">
      <c r="B35" s="192" t="s">
        <v>48</v>
      </c>
      <c r="C35" s="194" t="s">
        <v>98</v>
      </c>
      <c r="D35" s="203"/>
      <c r="E35" s="91" t="s">
        <v>99</v>
      </c>
      <c r="F35" s="205">
        <v>1.5</v>
      </c>
      <c r="G35" s="114">
        <v>3</v>
      </c>
      <c r="H35" s="12">
        <f>F35*G35</f>
        <v>4.5</v>
      </c>
      <c r="I35" s="11">
        <v>3</v>
      </c>
      <c r="J35" s="12">
        <f>F35*I35</f>
        <v>4.5</v>
      </c>
      <c r="K35" s="114">
        <v>3</v>
      </c>
      <c r="L35" s="12">
        <f>F35*K35</f>
        <v>4.5</v>
      </c>
      <c r="M35" s="11">
        <v>3</v>
      </c>
      <c r="N35" s="12">
        <f>F35*M35</f>
        <v>4.5</v>
      </c>
      <c r="O35" s="11">
        <v>3</v>
      </c>
      <c r="P35" s="12">
        <f>F35*O35</f>
        <v>4.5</v>
      </c>
      <c r="Q35" s="114">
        <v>3</v>
      </c>
      <c r="R35" s="12">
        <f>F35*Q35</f>
        <v>4.5</v>
      </c>
      <c r="S35" s="11">
        <v>3</v>
      </c>
      <c r="T35" s="12">
        <f>F35*S35</f>
        <v>4.5</v>
      </c>
      <c r="U35" s="11">
        <v>3</v>
      </c>
      <c r="V35" s="12">
        <f>F35*U35</f>
        <v>4.5</v>
      </c>
      <c r="W35" s="114">
        <v>3</v>
      </c>
      <c r="X35" s="12">
        <f>F35*W35</f>
        <v>4.5</v>
      </c>
      <c r="Y35" s="11">
        <v>3</v>
      </c>
      <c r="Z35" s="12">
        <f>F35*Y35</f>
        <v>4.5</v>
      </c>
    </row>
    <row r="36" spans="2:26" ht="37.5" customHeight="1" thickBot="1">
      <c r="B36" s="193"/>
      <c r="C36" s="195"/>
      <c r="D36" s="204"/>
      <c r="E36" s="90" t="s">
        <v>100</v>
      </c>
      <c r="F36" s="206"/>
      <c r="G36" s="14"/>
      <c r="H36" s="15"/>
      <c r="I36" s="14"/>
      <c r="J36" s="15"/>
      <c r="K36" s="14"/>
      <c r="L36" s="15"/>
      <c r="M36" s="14"/>
      <c r="N36" s="15"/>
      <c r="O36" s="14"/>
      <c r="P36" s="15"/>
      <c r="Q36" s="14"/>
      <c r="R36" s="15"/>
      <c r="S36" s="14"/>
      <c r="T36" s="15"/>
      <c r="U36" s="14"/>
      <c r="V36" s="15"/>
      <c r="W36" s="14"/>
      <c r="X36" s="15"/>
      <c r="Y36" s="14"/>
      <c r="Z36" s="15"/>
    </row>
    <row r="37" spans="2:26" ht="18.75">
      <c r="B37" s="192" t="s">
        <v>49</v>
      </c>
      <c r="C37" s="194" t="s">
        <v>10</v>
      </c>
      <c r="D37" s="194" t="s">
        <v>2</v>
      </c>
      <c r="E37" s="91" t="s">
        <v>11</v>
      </c>
      <c r="F37" s="16">
        <v>0.5</v>
      </c>
      <c r="G37" s="11">
        <v>3</v>
      </c>
      <c r="H37" s="12">
        <f>F37*G37</f>
        <v>1.5</v>
      </c>
      <c r="I37" s="11">
        <v>3</v>
      </c>
      <c r="J37" s="12">
        <f>F37*I37</f>
        <v>1.5</v>
      </c>
      <c r="K37" s="11">
        <v>3</v>
      </c>
      <c r="L37" s="12">
        <f>F37*K37</f>
        <v>1.5</v>
      </c>
      <c r="M37" s="114">
        <v>3</v>
      </c>
      <c r="N37" s="12">
        <f>F37*M37</f>
        <v>1.5</v>
      </c>
      <c r="O37" s="11">
        <v>3</v>
      </c>
      <c r="P37" s="12">
        <f>F37*O37</f>
        <v>1.5</v>
      </c>
      <c r="Q37" s="11">
        <v>3</v>
      </c>
      <c r="R37" s="12">
        <f>F37*Q37</f>
        <v>1.5</v>
      </c>
      <c r="S37" s="11">
        <v>3</v>
      </c>
      <c r="T37" s="12">
        <f>F37*S37</f>
        <v>1.5</v>
      </c>
      <c r="U37" s="11">
        <v>3</v>
      </c>
      <c r="V37" s="12">
        <f>F37*U37</f>
        <v>1.5</v>
      </c>
      <c r="W37" s="114">
        <v>3</v>
      </c>
      <c r="X37" s="12">
        <f>F37*W37</f>
        <v>1.5</v>
      </c>
      <c r="Y37" s="11">
        <v>3</v>
      </c>
      <c r="Z37" s="12">
        <f>F37*Y37</f>
        <v>1.5</v>
      </c>
    </row>
    <row r="38" spans="2:26" ht="186" customHeight="1" thickBot="1">
      <c r="B38" s="193"/>
      <c r="C38" s="195"/>
      <c r="D38" s="195"/>
      <c r="E38" s="90" t="s">
        <v>12</v>
      </c>
      <c r="F38" s="13"/>
      <c r="G38" s="14"/>
      <c r="H38" s="15"/>
      <c r="I38" s="14"/>
      <c r="J38" s="15"/>
      <c r="K38" s="14"/>
      <c r="L38" s="15"/>
      <c r="M38" s="14"/>
      <c r="N38" s="15"/>
      <c r="O38" s="17"/>
      <c r="P38" s="15"/>
      <c r="Q38" s="14"/>
      <c r="R38" s="15"/>
      <c r="S38" s="14"/>
      <c r="T38" s="15"/>
      <c r="U38" s="14"/>
      <c r="V38" s="15"/>
      <c r="W38" s="14"/>
      <c r="X38" s="15"/>
      <c r="Y38" s="14"/>
      <c r="Z38" s="15"/>
    </row>
    <row r="39" spans="2:26" ht="18.75">
      <c r="B39" s="196" t="s">
        <v>51</v>
      </c>
      <c r="C39" s="194" t="s">
        <v>50</v>
      </c>
      <c r="D39" s="194" t="s">
        <v>6</v>
      </c>
      <c r="E39" s="91" t="s">
        <v>101</v>
      </c>
      <c r="F39" s="16">
        <v>1.5</v>
      </c>
      <c r="G39" s="11">
        <v>0</v>
      </c>
      <c r="H39" s="12">
        <f>F39*G39</f>
        <v>0</v>
      </c>
      <c r="I39" s="114">
        <v>0</v>
      </c>
      <c r="J39" s="12">
        <f>F39*I39</f>
        <v>0</v>
      </c>
      <c r="K39" s="114">
        <v>0</v>
      </c>
      <c r="L39" s="12">
        <f>F39*K39</f>
        <v>0</v>
      </c>
      <c r="M39" s="114">
        <v>0</v>
      </c>
      <c r="N39" s="12">
        <f>F39*M39</f>
        <v>0</v>
      </c>
      <c r="O39" s="114">
        <v>0</v>
      </c>
      <c r="P39" s="12">
        <f>F39*O39</f>
        <v>0</v>
      </c>
      <c r="Q39" s="11">
        <v>0</v>
      </c>
      <c r="R39" s="12">
        <f>F39*Q39</f>
        <v>0</v>
      </c>
      <c r="S39" s="114">
        <v>2</v>
      </c>
      <c r="T39" s="12">
        <f>F39*S39</f>
        <v>3</v>
      </c>
      <c r="U39" s="11">
        <v>0</v>
      </c>
      <c r="V39" s="12">
        <f>F39*U39</f>
        <v>0</v>
      </c>
      <c r="W39" s="11">
        <v>0</v>
      </c>
      <c r="X39" s="12">
        <f>F39*W39</f>
        <v>0</v>
      </c>
      <c r="Y39" s="11">
        <v>0</v>
      </c>
      <c r="Z39" s="12">
        <f>F39*Y39</f>
        <v>0</v>
      </c>
    </row>
    <row r="40" spans="2:26" ht="18.75">
      <c r="B40" s="198"/>
      <c r="C40" s="199"/>
      <c r="D40" s="199"/>
      <c r="E40" s="91" t="s">
        <v>102</v>
      </c>
      <c r="F40" s="18"/>
      <c r="G40" s="21"/>
      <c r="H40" s="20"/>
      <c r="I40" s="21"/>
      <c r="J40" s="20"/>
      <c r="K40" s="21"/>
      <c r="L40" s="20"/>
      <c r="M40" s="21"/>
      <c r="N40" s="20"/>
      <c r="O40" s="21"/>
      <c r="P40" s="20"/>
      <c r="Q40" s="21"/>
      <c r="R40" s="20"/>
      <c r="S40" s="21"/>
      <c r="T40" s="20"/>
      <c r="U40" s="21"/>
      <c r="V40" s="20"/>
      <c r="W40" s="21"/>
      <c r="X40" s="20"/>
      <c r="Y40" s="21"/>
      <c r="Z40" s="20"/>
    </row>
    <row r="41" spans="2:26" ht="18.75">
      <c r="B41" s="198"/>
      <c r="C41" s="199"/>
      <c r="D41" s="199"/>
      <c r="E41" s="91" t="s">
        <v>103</v>
      </c>
      <c r="F41" s="18"/>
      <c r="G41" s="19"/>
      <c r="H41" s="20"/>
      <c r="I41" s="19"/>
      <c r="J41" s="20"/>
      <c r="K41" s="19"/>
      <c r="L41" s="20"/>
      <c r="M41" s="19"/>
      <c r="N41" s="20"/>
      <c r="O41" s="19"/>
      <c r="P41" s="20"/>
      <c r="Q41" s="19"/>
      <c r="R41" s="20"/>
      <c r="S41" s="19"/>
      <c r="T41" s="20"/>
      <c r="U41" s="19"/>
      <c r="V41" s="20"/>
      <c r="W41" s="19"/>
      <c r="X41" s="20"/>
      <c r="Y41" s="19"/>
      <c r="Z41" s="20"/>
    </row>
    <row r="42" spans="2:26" ht="36" customHeight="1" thickBot="1">
      <c r="B42" s="197"/>
      <c r="C42" s="195"/>
      <c r="D42" s="195"/>
      <c r="E42" s="90" t="s">
        <v>83</v>
      </c>
      <c r="F42" s="13"/>
      <c r="G42" s="14"/>
      <c r="H42" s="15"/>
      <c r="I42" s="14"/>
      <c r="J42" s="15"/>
      <c r="K42" s="14"/>
      <c r="L42" s="15"/>
      <c r="M42" s="14"/>
      <c r="N42" s="15"/>
      <c r="O42" s="28"/>
      <c r="P42" s="15"/>
      <c r="Q42" s="14"/>
      <c r="R42" s="15"/>
      <c r="S42" s="17"/>
      <c r="T42" s="15"/>
      <c r="U42" s="14"/>
      <c r="V42" s="15"/>
      <c r="W42" s="14"/>
      <c r="X42" s="15"/>
      <c r="Y42" s="14"/>
      <c r="Z42" s="15"/>
    </row>
    <row r="43" spans="2:26" ht="18.75">
      <c r="B43" s="196" t="s">
        <v>53</v>
      </c>
      <c r="C43" s="194" t="s">
        <v>52</v>
      </c>
      <c r="D43" s="194" t="s">
        <v>6</v>
      </c>
      <c r="E43" s="91" t="s">
        <v>104</v>
      </c>
      <c r="F43" s="16">
        <v>1.5</v>
      </c>
      <c r="G43" s="114">
        <v>0</v>
      </c>
      <c r="H43" s="12">
        <f>F43*G43</f>
        <v>0</v>
      </c>
      <c r="I43" s="114">
        <v>0</v>
      </c>
      <c r="J43" s="12">
        <f>F43*I43</f>
        <v>0</v>
      </c>
      <c r="K43" s="114">
        <v>0</v>
      </c>
      <c r="L43" s="12">
        <f>F43*K43</f>
        <v>0</v>
      </c>
      <c r="M43" s="114">
        <v>0</v>
      </c>
      <c r="N43" s="12">
        <f>F43*M43</f>
        <v>0</v>
      </c>
      <c r="O43" s="114">
        <v>0</v>
      </c>
      <c r="P43" s="12">
        <f>F43*O43</f>
        <v>0</v>
      </c>
      <c r="Q43" s="114">
        <v>0</v>
      </c>
      <c r="R43" s="12">
        <f>F43*Q43</f>
        <v>0</v>
      </c>
      <c r="S43" s="114">
        <v>0</v>
      </c>
      <c r="T43" s="12">
        <f>F43*S43</f>
        <v>0</v>
      </c>
      <c r="U43" s="114">
        <v>0</v>
      </c>
      <c r="V43" s="12">
        <f>F43*U43</f>
        <v>0</v>
      </c>
      <c r="W43" s="114">
        <v>0</v>
      </c>
      <c r="X43" s="12">
        <f>F43*W43</f>
        <v>0</v>
      </c>
      <c r="Y43" s="114">
        <v>0</v>
      </c>
      <c r="Z43" s="12">
        <f>F43*Y43</f>
        <v>0</v>
      </c>
    </row>
    <row r="44" spans="2:26" ht="18.75">
      <c r="B44" s="198"/>
      <c r="C44" s="199"/>
      <c r="D44" s="199"/>
      <c r="E44" s="91" t="s">
        <v>105</v>
      </c>
      <c r="F44" s="18"/>
      <c r="G44" s="19"/>
      <c r="H44" s="20"/>
      <c r="I44" s="19"/>
      <c r="J44" s="20"/>
      <c r="K44" s="19"/>
      <c r="L44" s="20"/>
      <c r="M44" s="19"/>
      <c r="N44" s="20"/>
      <c r="O44" s="19"/>
      <c r="P44" s="20"/>
      <c r="Q44" s="19"/>
      <c r="R44" s="20"/>
      <c r="S44" s="19"/>
      <c r="T44" s="20"/>
      <c r="U44" s="19"/>
      <c r="V44" s="20"/>
      <c r="W44" s="19"/>
      <c r="X44" s="20"/>
      <c r="Y44" s="19"/>
      <c r="Z44" s="20"/>
    </row>
    <row r="45" spans="2:26" ht="18.75">
      <c r="B45" s="198"/>
      <c r="C45" s="199"/>
      <c r="D45" s="199"/>
      <c r="E45" s="91" t="s">
        <v>123</v>
      </c>
      <c r="F45" s="18"/>
      <c r="G45" s="19"/>
      <c r="H45" s="20"/>
      <c r="I45" s="19"/>
      <c r="J45" s="20"/>
      <c r="K45" s="19"/>
      <c r="L45" s="20"/>
      <c r="M45" s="19"/>
      <c r="N45" s="20"/>
      <c r="O45" s="19"/>
      <c r="P45" s="20"/>
      <c r="Q45" s="19"/>
      <c r="R45" s="20"/>
      <c r="S45" s="19"/>
      <c r="T45" s="20"/>
      <c r="U45" s="19"/>
      <c r="V45" s="20"/>
      <c r="W45" s="19"/>
      <c r="X45" s="20"/>
      <c r="Y45" s="19"/>
      <c r="Z45" s="20"/>
    </row>
    <row r="46" spans="2:26" ht="36" customHeight="1" thickBot="1">
      <c r="B46" s="197"/>
      <c r="C46" s="195"/>
      <c r="D46" s="195"/>
      <c r="E46" s="90" t="s">
        <v>83</v>
      </c>
      <c r="F46" s="13"/>
      <c r="G46" s="17"/>
      <c r="H46" s="15"/>
      <c r="I46" s="17"/>
      <c r="J46" s="15"/>
      <c r="K46" s="28"/>
      <c r="L46" s="15"/>
      <c r="M46" s="17"/>
      <c r="N46" s="15"/>
      <c r="O46" s="17"/>
      <c r="P46" s="15"/>
      <c r="Q46" s="17"/>
      <c r="R46" s="15"/>
      <c r="S46" s="17"/>
      <c r="T46" s="15"/>
      <c r="U46" s="17"/>
      <c r="V46" s="15"/>
      <c r="W46" s="28"/>
      <c r="X46" s="15"/>
      <c r="Y46" s="17"/>
      <c r="Z46" s="15"/>
    </row>
    <row r="47" spans="2:26" ht="33">
      <c r="B47" s="196" t="s">
        <v>57</v>
      </c>
      <c r="C47" s="194" t="s">
        <v>106</v>
      </c>
      <c r="D47" s="194" t="s">
        <v>6</v>
      </c>
      <c r="E47" s="91" t="s">
        <v>54</v>
      </c>
      <c r="F47" s="16">
        <v>1</v>
      </c>
      <c r="G47" s="114">
        <v>2</v>
      </c>
      <c r="H47" s="12">
        <f>F47*G47</f>
        <v>2</v>
      </c>
      <c r="I47" s="114">
        <v>2</v>
      </c>
      <c r="J47" s="12">
        <f>F47*I47</f>
        <v>2</v>
      </c>
      <c r="K47" s="114">
        <v>2</v>
      </c>
      <c r="L47" s="12">
        <f>F47*K47</f>
        <v>2</v>
      </c>
      <c r="M47" s="114">
        <v>3</v>
      </c>
      <c r="N47" s="12">
        <f>F47*M47</f>
        <v>3</v>
      </c>
      <c r="O47" s="114">
        <v>2</v>
      </c>
      <c r="P47" s="12">
        <f>F47*O47</f>
        <v>2</v>
      </c>
      <c r="Q47" s="114">
        <v>2</v>
      </c>
      <c r="R47" s="12">
        <f>F47*Q47</f>
        <v>2</v>
      </c>
      <c r="S47" s="114">
        <v>2</v>
      </c>
      <c r="T47" s="12">
        <f>F47*S47</f>
        <v>2</v>
      </c>
      <c r="U47" s="114">
        <v>3</v>
      </c>
      <c r="V47" s="12">
        <f>F47*U47</f>
        <v>3</v>
      </c>
      <c r="W47" s="114">
        <v>2</v>
      </c>
      <c r="X47" s="12">
        <f>F47*W47</f>
        <v>2</v>
      </c>
      <c r="Y47" s="114">
        <v>3</v>
      </c>
      <c r="Z47" s="12">
        <f>F47*Y47</f>
        <v>3</v>
      </c>
    </row>
    <row r="48" spans="2:26" ht="18.75">
      <c r="B48" s="198"/>
      <c r="C48" s="199"/>
      <c r="D48" s="199"/>
      <c r="E48" s="91" t="s">
        <v>55</v>
      </c>
      <c r="F48" s="18"/>
      <c r="G48" s="19"/>
      <c r="H48" s="20"/>
      <c r="I48" s="19"/>
      <c r="J48" s="20"/>
      <c r="K48" s="21"/>
      <c r="L48" s="20"/>
      <c r="M48" s="21"/>
      <c r="N48" s="20"/>
      <c r="O48" s="19"/>
      <c r="P48" s="20"/>
      <c r="Q48" s="21"/>
      <c r="R48" s="20"/>
      <c r="S48" s="19"/>
      <c r="T48" s="20"/>
      <c r="U48" s="19"/>
      <c r="V48" s="20"/>
      <c r="W48" s="21"/>
      <c r="X48" s="20"/>
      <c r="Y48" s="19"/>
      <c r="Z48" s="20"/>
    </row>
    <row r="49" spans="2:31" ht="33">
      <c r="B49" s="198"/>
      <c r="C49" s="199"/>
      <c r="D49" s="199"/>
      <c r="E49" s="91" t="s">
        <v>74</v>
      </c>
      <c r="F49" s="18"/>
      <c r="G49" s="19"/>
      <c r="H49" s="20"/>
      <c r="I49" s="19"/>
      <c r="J49" s="20"/>
      <c r="K49" s="19"/>
      <c r="L49" s="20"/>
      <c r="M49" s="19"/>
      <c r="N49" s="20"/>
      <c r="O49" s="19"/>
      <c r="P49" s="20"/>
      <c r="Q49" s="19"/>
      <c r="R49" s="20"/>
      <c r="S49" s="19"/>
      <c r="T49" s="20"/>
      <c r="U49" s="19"/>
      <c r="V49" s="20"/>
      <c r="W49" s="19"/>
      <c r="X49" s="20"/>
      <c r="Y49" s="19"/>
      <c r="Z49" s="20"/>
    </row>
    <row r="50" spans="2:31" ht="19.5" thickBot="1">
      <c r="B50" s="197"/>
      <c r="C50" s="195"/>
      <c r="D50" s="195"/>
      <c r="E50" s="91" t="s">
        <v>56</v>
      </c>
      <c r="F50" s="13"/>
      <c r="G50" s="14"/>
      <c r="H50" s="15"/>
      <c r="I50" s="14"/>
      <c r="J50" s="15"/>
      <c r="K50" s="14"/>
      <c r="L50" s="15"/>
      <c r="M50" s="14"/>
      <c r="N50" s="15"/>
      <c r="O50" s="14"/>
      <c r="P50" s="15"/>
      <c r="Q50" s="14"/>
      <c r="R50" s="15"/>
      <c r="S50" s="14"/>
      <c r="T50" s="15"/>
      <c r="U50" s="14"/>
      <c r="V50" s="15"/>
      <c r="W50" s="14"/>
      <c r="X50" s="15"/>
      <c r="Y50" s="14"/>
      <c r="Z50" s="15"/>
    </row>
    <row r="51" spans="2:31" ht="18.75">
      <c r="B51" s="196" t="s">
        <v>59</v>
      </c>
      <c r="C51" s="194" t="s">
        <v>58</v>
      </c>
      <c r="D51" s="194" t="s">
        <v>6</v>
      </c>
      <c r="E51" s="89" t="s">
        <v>75</v>
      </c>
      <c r="F51" s="16">
        <v>0.5</v>
      </c>
      <c r="G51" s="11">
        <v>2</v>
      </c>
      <c r="H51" s="12">
        <f>F51*G51</f>
        <v>1</v>
      </c>
      <c r="I51" s="11">
        <v>2</v>
      </c>
      <c r="J51" s="12">
        <f>F51*I51</f>
        <v>1</v>
      </c>
      <c r="K51" s="11">
        <v>2</v>
      </c>
      <c r="L51" s="12">
        <f>F51*K51</f>
        <v>1</v>
      </c>
      <c r="M51" s="11">
        <v>2</v>
      </c>
      <c r="N51" s="12">
        <f>F51*M51</f>
        <v>1</v>
      </c>
      <c r="O51" s="11">
        <v>2</v>
      </c>
      <c r="P51" s="12">
        <f>F51*O51</f>
        <v>1</v>
      </c>
      <c r="Q51" s="11">
        <v>2</v>
      </c>
      <c r="R51" s="12">
        <f>F51*Q51</f>
        <v>1</v>
      </c>
      <c r="S51" s="11">
        <v>2</v>
      </c>
      <c r="T51" s="12">
        <f>F51*S51</f>
        <v>1</v>
      </c>
      <c r="U51" s="11">
        <v>2</v>
      </c>
      <c r="V51" s="12">
        <f>F51*U51</f>
        <v>1</v>
      </c>
      <c r="W51" s="11">
        <v>2</v>
      </c>
      <c r="X51" s="12">
        <f>F51*W51</f>
        <v>1</v>
      </c>
      <c r="Y51" s="11">
        <v>2</v>
      </c>
      <c r="Z51" s="12">
        <f>F51*Y51</f>
        <v>1</v>
      </c>
    </row>
    <row r="52" spans="2:31" ht="18.75">
      <c r="B52" s="198"/>
      <c r="C52" s="199"/>
      <c r="D52" s="199"/>
      <c r="E52" s="91" t="s">
        <v>76</v>
      </c>
      <c r="F52" s="18"/>
      <c r="G52" s="19"/>
      <c r="H52" s="20"/>
      <c r="I52" s="19"/>
      <c r="J52" s="20"/>
      <c r="K52" s="19"/>
      <c r="L52" s="20"/>
      <c r="M52" s="19"/>
      <c r="N52" s="20"/>
      <c r="O52" s="19"/>
      <c r="P52" s="20"/>
      <c r="Q52" s="19"/>
      <c r="R52" s="20"/>
      <c r="S52" s="19"/>
      <c r="T52" s="20"/>
      <c r="U52" s="19"/>
      <c r="V52" s="20"/>
      <c r="W52" s="19"/>
      <c r="X52" s="20"/>
      <c r="Y52" s="19"/>
      <c r="Z52" s="20"/>
    </row>
    <row r="53" spans="2:31" ht="67.5" customHeight="1" thickBot="1">
      <c r="B53" s="197"/>
      <c r="C53" s="195"/>
      <c r="D53" s="195"/>
      <c r="E53" s="90" t="s">
        <v>73</v>
      </c>
      <c r="F53" s="13"/>
      <c r="G53" s="14"/>
      <c r="H53" s="15"/>
      <c r="I53" s="14"/>
      <c r="J53" s="15"/>
      <c r="K53" s="14"/>
      <c r="L53" s="15"/>
      <c r="M53" s="14"/>
      <c r="N53" s="15"/>
      <c r="O53" s="14"/>
      <c r="P53" s="15"/>
      <c r="Q53" s="14"/>
      <c r="R53" s="15"/>
      <c r="S53" s="14"/>
      <c r="T53" s="15"/>
      <c r="U53" s="14"/>
      <c r="V53" s="15"/>
      <c r="W53" s="14"/>
      <c r="X53" s="15"/>
      <c r="Y53" s="14"/>
      <c r="Z53" s="15"/>
    </row>
    <row r="54" spans="2:31" ht="88.5" customHeight="1">
      <c r="B54" s="196" t="s">
        <v>107</v>
      </c>
      <c r="C54" s="194" t="s">
        <v>60</v>
      </c>
      <c r="D54" s="194" t="s">
        <v>70</v>
      </c>
      <c r="E54" s="91" t="s">
        <v>108</v>
      </c>
      <c r="F54" s="16">
        <v>0.5</v>
      </c>
      <c r="G54" s="11">
        <v>1</v>
      </c>
      <c r="H54" s="12">
        <f>F54*G54</f>
        <v>0.5</v>
      </c>
      <c r="I54" s="11">
        <v>1</v>
      </c>
      <c r="J54" s="12">
        <f>F54*I54</f>
        <v>0.5</v>
      </c>
      <c r="K54" s="11">
        <v>1</v>
      </c>
      <c r="L54" s="12">
        <f>F54*K54</f>
        <v>0.5</v>
      </c>
      <c r="M54" s="11">
        <v>1</v>
      </c>
      <c r="N54" s="12">
        <f>F54*M54</f>
        <v>0.5</v>
      </c>
      <c r="O54" s="11">
        <v>1</v>
      </c>
      <c r="P54" s="12">
        <f>F54*O54</f>
        <v>0.5</v>
      </c>
      <c r="Q54" s="11">
        <v>1</v>
      </c>
      <c r="R54" s="12">
        <f>F54*Q54</f>
        <v>0.5</v>
      </c>
      <c r="S54" s="11">
        <v>1</v>
      </c>
      <c r="T54" s="12">
        <f>F54*S54</f>
        <v>0.5</v>
      </c>
      <c r="U54" s="11">
        <v>1</v>
      </c>
      <c r="V54" s="12">
        <f>F54*U54</f>
        <v>0.5</v>
      </c>
      <c r="W54" s="11">
        <v>1</v>
      </c>
      <c r="X54" s="12">
        <f>F54*W54</f>
        <v>0.5</v>
      </c>
      <c r="Y54" s="11">
        <v>1</v>
      </c>
      <c r="Z54" s="12">
        <f>F54*Y54</f>
        <v>0.5</v>
      </c>
    </row>
    <row r="55" spans="2:31" ht="19.5" thickBot="1">
      <c r="B55" s="197"/>
      <c r="C55" s="195"/>
      <c r="D55" s="195"/>
      <c r="E55" s="90" t="s">
        <v>71</v>
      </c>
      <c r="F55" s="13"/>
      <c r="G55" s="14"/>
      <c r="H55" s="15"/>
      <c r="I55" s="14"/>
      <c r="J55" s="15"/>
      <c r="K55" s="14"/>
      <c r="L55" s="15"/>
      <c r="M55" s="14"/>
      <c r="N55" s="15"/>
      <c r="O55" s="14"/>
      <c r="P55" s="15"/>
      <c r="Q55" s="14"/>
      <c r="R55" s="15"/>
      <c r="S55" s="14"/>
      <c r="T55" s="15"/>
      <c r="U55" s="14"/>
      <c r="V55" s="15"/>
      <c r="W55" s="14"/>
      <c r="X55" s="15"/>
      <c r="Y55" s="14"/>
      <c r="Z55" s="15"/>
    </row>
    <row r="56" spans="2:31" ht="19.5" thickBot="1">
      <c r="B56" s="92"/>
      <c r="C56" s="93" t="s">
        <v>109</v>
      </c>
      <c r="D56" s="94"/>
      <c r="E56" s="94"/>
      <c r="F56" s="23"/>
      <c r="G56" s="24"/>
      <c r="H56" s="25">
        <f>H26+H29+H35+H37+H39+H43+H47+H51+H54</f>
        <v>22.5</v>
      </c>
      <c r="I56" s="25"/>
      <c r="J56" s="25">
        <f t="shared" ref="J56:Z56" si="1">J26+J29+J35+J37+J39+J43+J47+J51+J54</f>
        <v>21.5</v>
      </c>
      <c r="K56" s="25"/>
      <c r="L56" s="25">
        <f t="shared" si="1"/>
        <v>22.5</v>
      </c>
      <c r="M56" s="25"/>
      <c r="N56" s="25">
        <f t="shared" si="1"/>
        <v>20.5</v>
      </c>
      <c r="O56" s="25"/>
      <c r="P56" s="25">
        <f t="shared" si="1"/>
        <v>19.5</v>
      </c>
      <c r="Q56" s="25"/>
      <c r="R56" s="25">
        <f t="shared" si="1"/>
        <v>22.5</v>
      </c>
      <c r="S56" s="25"/>
      <c r="T56" s="25">
        <f t="shared" si="1"/>
        <v>24.5</v>
      </c>
      <c r="U56" s="25"/>
      <c r="V56" s="25">
        <f t="shared" si="1"/>
        <v>20.5</v>
      </c>
      <c r="W56" s="25"/>
      <c r="X56" s="25">
        <f t="shared" si="1"/>
        <v>22.5</v>
      </c>
      <c r="Y56" s="25"/>
      <c r="Z56" s="25">
        <f t="shared" si="1"/>
        <v>23.5</v>
      </c>
      <c r="AA56">
        <v>32</v>
      </c>
    </row>
    <row r="57" spans="2:31" ht="18.75">
      <c r="B57" s="181"/>
      <c r="C57" s="182"/>
      <c r="D57" s="182"/>
      <c r="E57" s="183"/>
      <c r="F57" s="184">
        <v>2.5</v>
      </c>
      <c r="G57" s="29"/>
      <c r="H57" s="29">
        <f>F57*H69</f>
        <v>30</v>
      </c>
      <c r="I57" s="29"/>
      <c r="J57" s="29">
        <f>F57*J69</f>
        <v>16.25</v>
      </c>
      <c r="K57" s="29"/>
      <c r="L57" s="29">
        <f>F57*L69</f>
        <v>30</v>
      </c>
      <c r="M57" s="29"/>
      <c r="N57" s="29">
        <f>F57*N69</f>
        <v>26.25</v>
      </c>
      <c r="O57" s="29"/>
      <c r="P57" s="29">
        <f>F57*P69</f>
        <v>7.5</v>
      </c>
      <c r="Q57" s="29"/>
      <c r="R57" s="29">
        <f>F57*R69</f>
        <v>26.25</v>
      </c>
      <c r="S57" s="29"/>
      <c r="T57" s="29">
        <f>F57*T69</f>
        <v>10</v>
      </c>
      <c r="U57" s="29"/>
      <c r="V57" s="29">
        <f>F57*V69</f>
        <v>20</v>
      </c>
      <c r="W57" s="29"/>
      <c r="X57" s="29">
        <f>F57*X69</f>
        <v>10</v>
      </c>
      <c r="Y57" s="29"/>
      <c r="Z57" s="29">
        <f>F57*Z69</f>
        <v>10</v>
      </c>
      <c r="AA57" s="1"/>
    </row>
    <row r="58" spans="2:31" ht="31.5" customHeight="1" thickBot="1">
      <c r="B58" s="186" t="s">
        <v>61</v>
      </c>
      <c r="C58" s="187"/>
      <c r="D58" s="187"/>
      <c r="E58" s="188"/>
      <c r="F58" s="185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1">
        <v>30</v>
      </c>
    </row>
    <row r="59" spans="2:31" ht="54.75" customHeight="1">
      <c r="B59" s="196" t="s">
        <v>62</v>
      </c>
      <c r="C59" s="194" t="s">
        <v>110</v>
      </c>
      <c r="D59" s="194" t="s">
        <v>16</v>
      </c>
      <c r="E59" s="89" t="s">
        <v>111</v>
      </c>
      <c r="F59" s="10">
        <v>1</v>
      </c>
      <c r="G59" s="11">
        <v>1</v>
      </c>
      <c r="H59" s="12">
        <f>F59*G59</f>
        <v>1</v>
      </c>
      <c r="I59" s="114">
        <v>1</v>
      </c>
      <c r="J59" s="12">
        <f>F59*I59</f>
        <v>1</v>
      </c>
      <c r="K59" s="11">
        <v>1</v>
      </c>
      <c r="L59" s="12">
        <f>F59*K59</f>
        <v>1</v>
      </c>
      <c r="M59" s="11">
        <v>1</v>
      </c>
      <c r="N59" s="12">
        <f>F59*M59</f>
        <v>1</v>
      </c>
      <c r="O59" s="11">
        <v>1</v>
      </c>
      <c r="P59" s="12">
        <f>F59*O59</f>
        <v>1</v>
      </c>
      <c r="Q59" s="11">
        <v>1</v>
      </c>
      <c r="R59" s="12">
        <f>F59*Q59</f>
        <v>1</v>
      </c>
      <c r="S59" s="11">
        <v>1</v>
      </c>
      <c r="T59" s="12">
        <f>F59*S59</f>
        <v>1</v>
      </c>
      <c r="U59" s="11">
        <v>1</v>
      </c>
      <c r="V59" s="12">
        <f>F59*U59</f>
        <v>1</v>
      </c>
      <c r="W59" s="11">
        <v>1</v>
      </c>
      <c r="X59" s="12">
        <f>F59*W59</f>
        <v>1</v>
      </c>
      <c r="Y59" s="114">
        <v>1</v>
      </c>
      <c r="Z59" s="12">
        <f>F59*Y59</f>
        <v>1</v>
      </c>
    </row>
    <row r="60" spans="2:31" ht="19.5" thickBot="1">
      <c r="B60" s="197"/>
      <c r="C60" s="195"/>
      <c r="D60" s="195"/>
      <c r="E60" s="90" t="s">
        <v>112</v>
      </c>
      <c r="F60" s="13"/>
      <c r="G60" s="14"/>
      <c r="H60" s="15"/>
      <c r="I60" s="14"/>
      <c r="J60" s="15"/>
      <c r="K60" s="14"/>
      <c r="L60" s="15"/>
      <c r="M60" s="14"/>
      <c r="N60" s="15"/>
      <c r="O60" s="14"/>
      <c r="P60" s="15"/>
      <c r="Q60" s="14"/>
      <c r="R60" s="15"/>
      <c r="S60" s="31"/>
      <c r="T60" s="15"/>
      <c r="U60" s="14"/>
      <c r="V60" s="15"/>
      <c r="W60" s="14"/>
      <c r="X60" s="15"/>
      <c r="Y60" s="14"/>
      <c r="Z60" s="15"/>
    </row>
    <row r="61" spans="2:31" ht="70.5" customHeight="1" thickBot="1">
      <c r="B61" s="98" t="s">
        <v>63</v>
      </c>
      <c r="C61" s="90" t="s">
        <v>113</v>
      </c>
      <c r="D61" s="90" t="s">
        <v>16</v>
      </c>
      <c r="E61" s="90" t="s">
        <v>114</v>
      </c>
      <c r="F61" s="32">
        <v>1</v>
      </c>
      <c r="G61" s="116">
        <v>1</v>
      </c>
      <c r="H61" s="25">
        <f>F61*G61</f>
        <v>1</v>
      </c>
      <c r="I61" s="116">
        <v>1</v>
      </c>
      <c r="J61" s="25">
        <f>F61*I61</f>
        <v>1</v>
      </c>
      <c r="K61" s="116">
        <v>1</v>
      </c>
      <c r="L61" s="25">
        <f>F61*K61</f>
        <v>1</v>
      </c>
      <c r="M61" s="116">
        <v>1</v>
      </c>
      <c r="N61" s="25">
        <f>F61*M61</f>
        <v>1</v>
      </c>
      <c r="O61" s="116">
        <v>0</v>
      </c>
      <c r="P61" s="25">
        <f>F61*O61</f>
        <v>0</v>
      </c>
      <c r="Q61" s="116">
        <v>1</v>
      </c>
      <c r="R61" s="25">
        <f>F61*Q61</f>
        <v>1</v>
      </c>
      <c r="S61" s="116">
        <v>1</v>
      </c>
      <c r="T61" s="25">
        <f>F61*S61</f>
        <v>1</v>
      </c>
      <c r="U61" s="116">
        <v>1</v>
      </c>
      <c r="V61" s="25">
        <f>F61*U61</f>
        <v>1</v>
      </c>
      <c r="W61" s="116">
        <v>1</v>
      </c>
      <c r="X61" s="25">
        <f>F61*W61</f>
        <v>1</v>
      </c>
      <c r="Y61" s="116">
        <v>1</v>
      </c>
      <c r="Z61" s="25">
        <f>F61*Y61</f>
        <v>1</v>
      </c>
      <c r="AB61" s="207"/>
      <c r="AC61" s="208"/>
      <c r="AD61" s="208"/>
      <c r="AE61" s="208"/>
    </row>
    <row r="62" spans="2:31" ht="99.75" thickBot="1">
      <c r="B62" s="99" t="s">
        <v>64</v>
      </c>
      <c r="C62" s="91" t="s">
        <v>115</v>
      </c>
      <c r="D62" s="91" t="s">
        <v>16</v>
      </c>
      <c r="E62" s="90" t="s">
        <v>116</v>
      </c>
      <c r="F62" s="32">
        <v>1.5</v>
      </c>
      <c r="G62" s="116">
        <v>1</v>
      </c>
      <c r="H62" s="25">
        <f>F62*G62</f>
        <v>1.5</v>
      </c>
      <c r="I62" s="116">
        <v>0</v>
      </c>
      <c r="J62" s="25">
        <f>F62*I62</f>
        <v>0</v>
      </c>
      <c r="K62" s="116">
        <v>1</v>
      </c>
      <c r="L62" s="25">
        <f>F62*K62</f>
        <v>1.5</v>
      </c>
      <c r="M62" s="116">
        <v>0</v>
      </c>
      <c r="N62" s="25">
        <f>F62*M62</f>
        <v>0</v>
      </c>
      <c r="O62" s="116">
        <v>0</v>
      </c>
      <c r="P62" s="25">
        <f>F62*O62</f>
        <v>0</v>
      </c>
      <c r="Q62" s="116">
        <v>0</v>
      </c>
      <c r="R62" s="25">
        <f>F62*Q62</f>
        <v>0</v>
      </c>
      <c r="S62" s="116">
        <v>0</v>
      </c>
      <c r="T62" s="25">
        <f>F62*S62</f>
        <v>0</v>
      </c>
      <c r="U62" s="116">
        <v>0</v>
      </c>
      <c r="V62" s="25">
        <f>F62*U62</f>
        <v>0</v>
      </c>
      <c r="W62" s="116">
        <v>0</v>
      </c>
      <c r="X62" s="25">
        <f>F62*W62</f>
        <v>0</v>
      </c>
      <c r="Y62" s="116">
        <v>0</v>
      </c>
      <c r="Z62" s="25">
        <f>F62*Y62</f>
        <v>0</v>
      </c>
    </row>
    <row r="63" spans="2:31" ht="122.25" customHeight="1">
      <c r="B63" s="196" t="s">
        <v>66</v>
      </c>
      <c r="C63" s="194" t="s">
        <v>17</v>
      </c>
      <c r="D63" s="194" t="s">
        <v>18</v>
      </c>
      <c r="E63" s="91" t="s">
        <v>19</v>
      </c>
      <c r="F63" s="16">
        <v>2</v>
      </c>
      <c r="G63" s="114">
        <v>1</v>
      </c>
      <c r="H63" s="12">
        <f>F63*G63</f>
        <v>2</v>
      </c>
      <c r="I63" s="114">
        <v>1</v>
      </c>
      <c r="J63" s="12">
        <f>F63*I63</f>
        <v>2</v>
      </c>
      <c r="K63" s="114">
        <v>1</v>
      </c>
      <c r="L63" s="12">
        <f>F63*K63</f>
        <v>2</v>
      </c>
      <c r="M63" s="114">
        <v>1</v>
      </c>
      <c r="N63" s="12">
        <f>F63*M63</f>
        <v>2</v>
      </c>
      <c r="O63" s="114">
        <v>1</v>
      </c>
      <c r="P63" s="12">
        <f>F63*O63</f>
        <v>2</v>
      </c>
      <c r="Q63" s="114">
        <v>1</v>
      </c>
      <c r="R63" s="12">
        <f>F63*Q63</f>
        <v>2</v>
      </c>
      <c r="S63" s="114">
        <v>1</v>
      </c>
      <c r="T63" s="12">
        <f>F63*S63</f>
        <v>2</v>
      </c>
      <c r="U63" s="114">
        <v>1</v>
      </c>
      <c r="V63" s="12">
        <f>F63*U63</f>
        <v>2</v>
      </c>
      <c r="W63" s="114">
        <v>1</v>
      </c>
      <c r="X63" s="12">
        <f>F63*W63</f>
        <v>2</v>
      </c>
      <c r="Y63" s="114">
        <v>1</v>
      </c>
      <c r="Z63" s="12">
        <f>F63*Y63</f>
        <v>2</v>
      </c>
    </row>
    <row r="64" spans="2:31" ht="19.5" thickBot="1">
      <c r="B64" s="197"/>
      <c r="C64" s="195"/>
      <c r="D64" s="195"/>
      <c r="E64" s="90" t="s">
        <v>20</v>
      </c>
      <c r="F64" s="13"/>
      <c r="G64" s="14"/>
      <c r="H64" s="15"/>
      <c r="I64" s="14"/>
      <c r="J64" s="15"/>
      <c r="K64" s="14"/>
      <c r="L64" s="15"/>
      <c r="M64" s="14"/>
      <c r="N64" s="15"/>
      <c r="O64" s="14"/>
      <c r="P64" s="15"/>
      <c r="Q64" s="14"/>
      <c r="R64" s="15"/>
      <c r="S64" s="14"/>
      <c r="T64" s="15"/>
      <c r="U64" s="14"/>
      <c r="V64" s="15"/>
      <c r="W64" s="14"/>
      <c r="X64" s="15"/>
      <c r="Y64" s="14"/>
      <c r="Z64" s="15"/>
    </row>
    <row r="65" spans="2:27" ht="125.25" customHeight="1">
      <c r="B65" s="196" t="s">
        <v>117</v>
      </c>
      <c r="C65" s="194" t="s">
        <v>65</v>
      </c>
      <c r="D65" s="194" t="s">
        <v>18</v>
      </c>
      <c r="E65" s="91" t="s">
        <v>19</v>
      </c>
      <c r="F65" s="16">
        <v>2.5</v>
      </c>
      <c r="G65" s="11">
        <v>1</v>
      </c>
      <c r="H65" s="12">
        <f>F65*G65</f>
        <v>2.5</v>
      </c>
      <c r="I65" s="114">
        <v>1</v>
      </c>
      <c r="J65" s="12">
        <f>F65*I65</f>
        <v>2.5</v>
      </c>
      <c r="K65" s="11">
        <v>1</v>
      </c>
      <c r="L65" s="12">
        <f>F65*K65</f>
        <v>2.5</v>
      </c>
      <c r="M65" s="11">
        <v>1</v>
      </c>
      <c r="N65" s="12">
        <f>F65*M65</f>
        <v>2.5</v>
      </c>
      <c r="O65" s="11">
        <v>0</v>
      </c>
      <c r="P65" s="12">
        <f>F65*O65</f>
        <v>0</v>
      </c>
      <c r="Q65" s="11">
        <v>1</v>
      </c>
      <c r="R65" s="12">
        <f>F65*Q65</f>
        <v>2.5</v>
      </c>
      <c r="S65" s="11">
        <v>0</v>
      </c>
      <c r="T65" s="12">
        <f>F65*S65</f>
        <v>0</v>
      </c>
      <c r="U65" s="11">
        <v>0</v>
      </c>
      <c r="V65" s="12">
        <f>F65*U65</f>
        <v>0</v>
      </c>
      <c r="W65" s="11">
        <v>0</v>
      </c>
      <c r="X65" s="12">
        <f>F65*W65</f>
        <v>0</v>
      </c>
      <c r="Y65" s="114">
        <v>0</v>
      </c>
      <c r="Z65" s="12">
        <f>F65*Y65</f>
        <v>0</v>
      </c>
    </row>
    <row r="66" spans="2:27" ht="19.5" thickBot="1">
      <c r="B66" s="197"/>
      <c r="C66" s="195"/>
      <c r="D66" s="195"/>
      <c r="E66" s="90" t="s">
        <v>20</v>
      </c>
      <c r="F66" s="13"/>
      <c r="G66" s="14"/>
      <c r="H66" s="15"/>
      <c r="I66" s="14"/>
      <c r="J66" s="15"/>
      <c r="K66" s="14"/>
      <c r="L66" s="15"/>
      <c r="M66" s="14"/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</row>
    <row r="67" spans="2:27" ht="88.5" customHeight="1">
      <c r="B67" s="196" t="s">
        <v>118</v>
      </c>
      <c r="C67" s="194" t="s">
        <v>67</v>
      </c>
      <c r="D67" s="194" t="s">
        <v>16</v>
      </c>
      <c r="E67" s="91" t="s">
        <v>119</v>
      </c>
      <c r="F67" s="16">
        <v>2</v>
      </c>
      <c r="G67" s="114">
        <v>2</v>
      </c>
      <c r="H67" s="12">
        <f>F67*G67</f>
        <v>4</v>
      </c>
      <c r="I67" s="114">
        <v>0</v>
      </c>
      <c r="J67" s="12">
        <f>F67*I67</f>
        <v>0</v>
      </c>
      <c r="K67" s="114">
        <v>2</v>
      </c>
      <c r="L67" s="12">
        <f>F67*K67</f>
        <v>4</v>
      </c>
      <c r="M67" s="114">
        <v>2</v>
      </c>
      <c r="N67" s="12">
        <f>F67*M67</f>
        <v>4</v>
      </c>
      <c r="O67" s="114">
        <v>0</v>
      </c>
      <c r="P67" s="12">
        <f>F67*O67</f>
        <v>0</v>
      </c>
      <c r="Q67" s="114">
        <v>2</v>
      </c>
      <c r="R67" s="12">
        <f>F67*Q67</f>
        <v>4</v>
      </c>
      <c r="S67" s="114">
        <v>0</v>
      </c>
      <c r="T67" s="12">
        <f>F67*S67</f>
        <v>0</v>
      </c>
      <c r="U67" s="114">
        <v>2</v>
      </c>
      <c r="V67" s="12">
        <f>F67*U67</f>
        <v>4</v>
      </c>
      <c r="W67" s="114">
        <v>0</v>
      </c>
      <c r="X67" s="12">
        <f>F67*W67</f>
        <v>0</v>
      </c>
      <c r="Y67" s="114">
        <v>0</v>
      </c>
      <c r="Z67" s="12">
        <f>F67*Y67</f>
        <v>0</v>
      </c>
    </row>
    <row r="68" spans="2:27" ht="19.5" thickBot="1">
      <c r="B68" s="197"/>
      <c r="C68" s="195"/>
      <c r="D68" s="195"/>
      <c r="E68" s="90" t="s">
        <v>112</v>
      </c>
      <c r="F68" s="13"/>
      <c r="G68" s="14"/>
      <c r="H68" s="15"/>
      <c r="I68" s="14"/>
      <c r="J68" s="15"/>
      <c r="K68" s="14"/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</row>
    <row r="69" spans="2:27" ht="19.5" thickBot="1">
      <c r="B69" s="219" t="s">
        <v>120</v>
      </c>
      <c r="C69" s="220"/>
      <c r="D69" s="100"/>
      <c r="E69" s="100"/>
      <c r="F69" s="13"/>
      <c r="G69" s="24"/>
      <c r="H69" s="25">
        <f>H59+H61+H62+H63+H65+H67</f>
        <v>12</v>
      </c>
      <c r="I69" s="24"/>
      <c r="J69" s="25">
        <f t="shared" ref="J69:Z69" si="2">J59+J61+J62+J63+J65+J67</f>
        <v>6.5</v>
      </c>
      <c r="K69" s="24"/>
      <c r="L69" s="25">
        <f t="shared" si="2"/>
        <v>12</v>
      </c>
      <c r="M69" s="24"/>
      <c r="N69" s="25">
        <f t="shared" si="2"/>
        <v>10.5</v>
      </c>
      <c r="O69" s="24"/>
      <c r="P69" s="25">
        <f t="shared" si="2"/>
        <v>3</v>
      </c>
      <c r="Q69" s="24"/>
      <c r="R69" s="25">
        <f t="shared" si="2"/>
        <v>10.5</v>
      </c>
      <c r="S69" s="24"/>
      <c r="T69" s="25">
        <f t="shared" si="2"/>
        <v>4</v>
      </c>
      <c r="U69" s="24"/>
      <c r="V69" s="25">
        <f t="shared" si="2"/>
        <v>8</v>
      </c>
      <c r="W69" s="24"/>
      <c r="X69" s="25">
        <f t="shared" si="2"/>
        <v>4</v>
      </c>
      <c r="Y69" s="24"/>
      <c r="Z69" s="25">
        <f t="shared" si="2"/>
        <v>4</v>
      </c>
      <c r="AA69">
        <v>12</v>
      </c>
    </row>
    <row r="70" spans="2:27" ht="19.5" thickBot="1">
      <c r="B70" s="101"/>
      <c r="C70" s="221" t="s">
        <v>125</v>
      </c>
      <c r="D70" s="222"/>
      <c r="E70" s="223"/>
      <c r="F70" s="33">
        <v>2</v>
      </c>
      <c r="G70" s="34"/>
      <c r="H70" s="34">
        <f>F70*H83</f>
        <v>21</v>
      </c>
      <c r="I70" s="34"/>
      <c r="J70" s="34">
        <f>F70*J83</f>
        <v>0</v>
      </c>
      <c r="K70" s="34"/>
      <c r="L70" s="34">
        <f>F70*L83</f>
        <v>10</v>
      </c>
      <c r="M70" s="34"/>
      <c r="N70" s="34">
        <f>F70*N83</f>
        <v>13</v>
      </c>
      <c r="O70" s="34"/>
      <c r="P70" s="34">
        <f>F70*P83</f>
        <v>0</v>
      </c>
      <c r="Q70" s="34"/>
      <c r="R70" s="34">
        <f>F70*R83</f>
        <v>13</v>
      </c>
      <c r="S70" s="34"/>
      <c r="T70" s="34">
        <f>F70*T83</f>
        <v>13</v>
      </c>
      <c r="U70" s="34"/>
      <c r="V70" s="34">
        <f>F70*V83</f>
        <v>0</v>
      </c>
      <c r="W70" s="34"/>
      <c r="X70" s="34">
        <f>F70*X83</f>
        <v>0</v>
      </c>
      <c r="Y70" s="34"/>
      <c r="Z70" s="34">
        <f>F70*Z83</f>
        <v>18</v>
      </c>
      <c r="AA70">
        <v>29</v>
      </c>
    </row>
    <row r="71" spans="2:27" ht="33">
      <c r="B71" s="209" t="s">
        <v>148</v>
      </c>
      <c r="C71" s="215" t="s">
        <v>126</v>
      </c>
      <c r="D71" s="102" t="s">
        <v>127</v>
      </c>
      <c r="E71" s="102" t="s">
        <v>129</v>
      </c>
      <c r="F71" s="212">
        <v>2.5</v>
      </c>
      <c r="G71" s="114">
        <v>2</v>
      </c>
      <c r="H71" s="12">
        <f>F71*G71</f>
        <v>5</v>
      </c>
      <c r="I71" s="114">
        <v>0</v>
      </c>
      <c r="J71" s="12">
        <f>F71*I71</f>
        <v>0</v>
      </c>
      <c r="K71" s="114">
        <v>2</v>
      </c>
      <c r="L71" s="12">
        <f>F71*K71</f>
        <v>5</v>
      </c>
      <c r="M71" s="114">
        <v>2</v>
      </c>
      <c r="N71" s="12">
        <f>F71*M71</f>
        <v>5</v>
      </c>
      <c r="O71" s="114">
        <v>0</v>
      </c>
      <c r="P71" s="12">
        <f>F71*O71</f>
        <v>0</v>
      </c>
      <c r="Q71" s="114">
        <v>2</v>
      </c>
      <c r="R71" s="12">
        <f>F71*Q71</f>
        <v>5</v>
      </c>
      <c r="S71" s="114">
        <v>2</v>
      </c>
      <c r="T71" s="12">
        <f>F71*S71</f>
        <v>5</v>
      </c>
      <c r="U71" s="114">
        <v>0</v>
      </c>
      <c r="V71" s="114">
        <f>F71*U71</f>
        <v>0</v>
      </c>
      <c r="W71" s="114">
        <v>0</v>
      </c>
      <c r="X71" s="12">
        <f>F71*W71</f>
        <v>0</v>
      </c>
      <c r="Y71" s="114">
        <v>2</v>
      </c>
      <c r="Z71" s="12">
        <f>F71*Y71</f>
        <v>5</v>
      </c>
    </row>
    <row r="72" spans="2:27" ht="33">
      <c r="B72" s="210"/>
      <c r="C72" s="217"/>
      <c r="D72" s="102" t="s">
        <v>128</v>
      </c>
      <c r="E72" s="102" t="s">
        <v>130</v>
      </c>
      <c r="F72" s="213"/>
      <c r="G72" s="19"/>
      <c r="H72" s="20"/>
      <c r="I72" s="19" t="s">
        <v>200</v>
      </c>
      <c r="J72" s="20"/>
      <c r="K72" s="19"/>
      <c r="L72" s="20"/>
      <c r="M72" s="19"/>
      <c r="N72" s="20"/>
      <c r="O72" s="19" t="s">
        <v>200</v>
      </c>
      <c r="P72" s="20"/>
      <c r="Q72" s="19"/>
      <c r="R72" s="20"/>
      <c r="S72" s="19"/>
      <c r="T72" s="20"/>
      <c r="U72" s="19" t="s">
        <v>200</v>
      </c>
      <c r="V72" s="20"/>
      <c r="W72" s="19"/>
      <c r="X72" s="20"/>
      <c r="Y72" s="19" t="s">
        <v>200</v>
      </c>
      <c r="Z72" s="20"/>
    </row>
    <row r="73" spans="2:27" ht="33.75" thickBot="1">
      <c r="B73" s="211"/>
      <c r="C73" s="216"/>
      <c r="D73" s="103"/>
      <c r="E73" s="104" t="s">
        <v>131</v>
      </c>
      <c r="F73" s="214"/>
      <c r="G73" s="14"/>
      <c r="H73" s="15"/>
      <c r="I73" s="14"/>
      <c r="J73" s="15"/>
      <c r="K73" s="14"/>
      <c r="L73" s="15"/>
      <c r="M73" s="14"/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</row>
    <row r="74" spans="2:27" ht="18.75">
      <c r="B74" s="209" t="s">
        <v>149</v>
      </c>
      <c r="C74" s="215" t="s">
        <v>132</v>
      </c>
      <c r="D74" s="215" t="s">
        <v>14</v>
      </c>
      <c r="E74" s="102" t="s">
        <v>159</v>
      </c>
      <c r="F74" s="212">
        <v>2.5</v>
      </c>
      <c r="G74" s="11">
        <v>0</v>
      </c>
      <c r="H74" s="12">
        <f>F74*G74</f>
        <v>0</v>
      </c>
      <c r="I74" s="114">
        <v>0</v>
      </c>
      <c r="J74" s="12">
        <f>F74*I74</f>
        <v>0</v>
      </c>
      <c r="K74" s="11">
        <v>0</v>
      </c>
      <c r="L74" s="12">
        <f>F74*K74</f>
        <v>0</v>
      </c>
      <c r="M74" s="11">
        <v>0</v>
      </c>
      <c r="N74" s="12">
        <f>F74*M74</f>
        <v>0</v>
      </c>
      <c r="O74" s="11">
        <v>0</v>
      </c>
      <c r="P74" s="12">
        <f>F74*O74</f>
        <v>0</v>
      </c>
      <c r="Q74" s="11">
        <v>0</v>
      </c>
      <c r="R74" s="12">
        <f>F74*Q74</f>
        <v>0</v>
      </c>
      <c r="S74" s="11">
        <v>0</v>
      </c>
      <c r="T74" s="12">
        <f>F74*S74</f>
        <v>0</v>
      </c>
      <c r="U74" s="11">
        <v>0</v>
      </c>
      <c r="V74" s="12">
        <f>F74*U74</f>
        <v>0</v>
      </c>
      <c r="W74" s="11">
        <v>0</v>
      </c>
      <c r="X74" s="12">
        <f>F74*W74</f>
        <v>0</v>
      </c>
      <c r="Y74" s="114">
        <v>0</v>
      </c>
      <c r="Z74" s="12">
        <f>F74*Y74</f>
        <v>0</v>
      </c>
    </row>
    <row r="75" spans="2:27" ht="19.5" thickBot="1">
      <c r="B75" s="211"/>
      <c r="C75" s="216"/>
      <c r="D75" s="216"/>
      <c r="E75" s="104" t="s">
        <v>133</v>
      </c>
      <c r="F75" s="214"/>
      <c r="G75" s="14"/>
      <c r="H75" s="15"/>
      <c r="I75" s="14"/>
      <c r="J75" s="15"/>
      <c r="K75" s="14"/>
      <c r="L75" s="15"/>
      <c r="M75" s="14"/>
      <c r="N75" s="15"/>
      <c r="O75" s="14"/>
      <c r="P75" s="15"/>
      <c r="Q75" s="14"/>
      <c r="R75" s="15"/>
      <c r="S75" s="14"/>
      <c r="T75" s="15"/>
      <c r="U75" s="14"/>
      <c r="V75" s="15"/>
      <c r="W75" s="14"/>
      <c r="X75" s="15"/>
      <c r="Y75" s="14"/>
      <c r="Z75" s="15"/>
    </row>
    <row r="76" spans="2:27" ht="33">
      <c r="B76" s="209" t="s">
        <v>150</v>
      </c>
      <c r="C76" s="102" t="s">
        <v>134</v>
      </c>
      <c r="D76" s="215" t="s">
        <v>136</v>
      </c>
      <c r="E76" s="102" t="s">
        <v>137</v>
      </c>
      <c r="F76" s="212">
        <v>1.5</v>
      </c>
      <c r="G76" s="11">
        <v>1</v>
      </c>
      <c r="H76" s="12">
        <f>F76*G76</f>
        <v>1.5</v>
      </c>
      <c r="I76" s="114">
        <v>0</v>
      </c>
      <c r="J76" s="12">
        <f>F76*I76</f>
        <v>0</v>
      </c>
      <c r="K76" s="11">
        <v>0</v>
      </c>
      <c r="L76" s="12">
        <f>F76*K76</f>
        <v>0</v>
      </c>
      <c r="M76" s="114">
        <v>0</v>
      </c>
      <c r="N76" s="12">
        <f>F76*M76</f>
        <v>0</v>
      </c>
      <c r="O76" s="11">
        <v>0</v>
      </c>
      <c r="P76" s="12">
        <f>F76*O76</f>
        <v>0</v>
      </c>
      <c r="Q76" s="11">
        <v>1</v>
      </c>
      <c r="R76" s="12">
        <f>F76*Q76</f>
        <v>1.5</v>
      </c>
      <c r="S76" s="11">
        <v>1</v>
      </c>
      <c r="T76" s="12">
        <f>F76*S76</f>
        <v>1.5</v>
      </c>
      <c r="U76" s="11">
        <v>0</v>
      </c>
      <c r="V76" s="12">
        <f>F76*U76</f>
        <v>0</v>
      </c>
      <c r="W76" s="11">
        <v>0</v>
      </c>
      <c r="X76" s="12">
        <f>F76*W76</f>
        <v>0</v>
      </c>
      <c r="Y76" s="114">
        <v>0</v>
      </c>
      <c r="Z76" s="12">
        <f>F76*Y76</f>
        <v>0</v>
      </c>
    </row>
    <row r="77" spans="2:27" ht="33.75" thickBot="1">
      <c r="B77" s="211"/>
      <c r="C77" s="104" t="s">
        <v>135</v>
      </c>
      <c r="D77" s="216"/>
      <c r="E77" s="104" t="s">
        <v>138</v>
      </c>
      <c r="F77" s="214"/>
      <c r="G77" s="14"/>
      <c r="H77" s="15"/>
      <c r="I77" s="14"/>
      <c r="J77" s="15"/>
      <c r="K77" s="14"/>
      <c r="L77" s="15"/>
      <c r="M77" s="14"/>
      <c r="N77" s="15"/>
      <c r="O77" s="14"/>
      <c r="P77" s="15"/>
      <c r="Q77" s="14"/>
      <c r="R77" s="15"/>
      <c r="S77" s="14"/>
      <c r="T77" s="15"/>
      <c r="U77" s="14"/>
      <c r="V77" s="15"/>
      <c r="W77" s="14"/>
      <c r="X77" s="15"/>
      <c r="Y77" s="14"/>
      <c r="Z77" s="15"/>
    </row>
    <row r="78" spans="2:27" ht="18.75">
      <c r="B78" s="209" t="s">
        <v>151</v>
      </c>
      <c r="C78" s="215" t="s">
        <v>139</v>
      </c>
      <c r="D78" s="215" t="s">
        <v>14</v>
      </c>
      <c r="E78" s="105" t="s">
        <v>160</v>
      </c>
      <c r="F78" s="212">
        <v>2</v>
      </c>
      <c r="G78" s="114">
        <v>2</v>
      </c>
      <c r="H78" s="12">
        <f>F78*G78</f>
        <v>4</v>
      </c>
      <c r="I78" s="114">
        <v>0</v>
      </c>
      <c r="J78" s="12">
        <f>F78*I78</f>
        <v>0</v>
      </c>
      <c r="K78" s="114">
        <v>0</v>
      </c>
      <c r="L78" s="12">
        <f>F78*K78</f>
        <v>0</v>
      </c>
      <c r="M78" s="114">
        <v>0</v>
      </c>
      <c r="N78" s="12">
        <f>F78*M78</f>
        <v>0</v>
      </c>
      <c r="O78" s="11">
        <v>0</v>
      </c>
      <c r="P78" s="12">
        <f>F78*O78</f>
        <v>0</v>
      </c>
      <c r="Q78" s="11">
        <v>0</v>
      </c>
      <c r="R78" s="12">
        <f>F78*Q78</f>
        <v>0</v>
      </c>
      <c r="S78" s="11">
        <v>0</v>
      </c>
      <c r="T78" s="12">
        <f>F78*S78</f>
        <v>0</v>
      </c>
      <c r="U78" s="114">
        <v>0</v>
      </c>
      <c r="V78" s="12">
        <f>F78*U78</f>
        <v>0</v>
      </c>
      <c r="W78" s="11">
        <v>0</v>
      </c>
      <c r="X78" s="12">
        <f>F78*W78</f>
        <v>0</v>
      </c>
      <c r="Y78" s="114">
        <v>2</v>
      </c>
      <c r="Z78" s="12">
        <f>F78*Y78</f>
        <v>4</v>
      </c>
    </row>
    <row r="79" spans="2:27" ht="102.75" customHeight="1" thickBot="1">
      <c r="B79" s="211"/>
      <c r="C79" s="216"/>
      <c r="D79" s="216"/>
      <c r="E79" s="103" t="s">
        <v>133</v>
      </c>
      <c r="F79" s="214"/>
      <c r="G79" s="14"/>
      <c r="H79" s="15"/>
      <c r="I79" s="14"/>
      <c r="J79" s="15"/>
      <c r="K79" s="14"/>
      <c r="L79" s="15"/>
      <c r="M79" s="14"/>
      <c r="N79" s="15"/>
      <c r="O79" s="14"/>
      <c r="P79" s="15"/>
      <c r="Q79" s="14"/>
      <c r="R79" s="15"/>
      <c r="S79" s="31"/>
      <c r="T79" s="15"/>
      <c r="U79" s="14"/>
      <c r="V79" s="15"/>
      <c r="W79" s="14"/>
      <c r="X79" s="15"/>
      <c r="Y79" s="14"/>
      <c r="Z79" s="15"/>
    </row>
    <row r="80" spans="2:27" ht="49.5">
      <c r="B80" s="209" t="s">
        <v>152</v>
      </c>
      <c r="C80" s="102" t="s">
        <v>140</v>
      </c>
      <c r="D80" s="102" t="s">
        <v>143</v>
      </c>
      <c r="E80" s="105" t="s">
        <v>145</v>
      </c>
      <c r="F80" s="212">
        <v>1.5</v>
      </c>
      <c r="G80" s="114">
        <v>0</v>
      </c>
      <c r="H80" s="12">
        <f>F80*G80</f>
        <v>0</v>
      </c>
      <c r="I80" s="114">
        <v>0</v>
      </c>
      <c r="J80" s="12">
        <f>F80*I80</f>
        <v>0</v>
      </c>
      <c r="K80" s="114">
        <v>0</v>
      </c>
      <c r="L80" s="12">
        <f>F80*K80</f>
        <v>0</v>
      </c>
      <c r="M80" s="114">
        <v>1</v>
      </c>
      <c r="N80" s="12">
        <f>F80*M80</f>
        <v>1.5</v>
      </c>
      <c r="O80" s="114">
        <v>0</v>
      </c>
      <c r="P80" s="12">
        <f>F80*O80</f>
        <v>0</v>
      </c>
      <c r="Q80" s="114">
        <v>0</v>
      </c>
      <c r="R80" s="12">
        <f>F80*Q80</f>
        <v>0</v>
      </c>
      <c r="S80" s="114">
        <v>0</v>
      </c>
      <c r="T80" s="12">
        <f>F80*S80</f>
        <v>0</v>
      </c>
      <c r="U80" s="114">
        <v>0</v>
      </c>
      <c r="V80" s="12">
        <f>F80*U80</f>
        <v>0</v>
      </c>
      <c r="W80" s="114">
        <v>0</v>
      </c>
      <c r="X80" s="12">
        <f>F80*W80</f>
        <v>0</v>
      </c>
      <c r="Y80" s="114">
        <v>0</v>
      </c>
      <c r="Z80" s="12">
        <f>F80*Y80</f>
        <v>0</v>
      </c>
    </row>
    <row r="81" spans="2:28" ht="18.75">
      <c r="B81" s="210"/>
      <c r="C81" s="102" t="s">
        <v>141</v>
      </c>
      <c r="D81" s="102" t="s">
        <v>144</v>
      </c>
      <c r="E81" s="102" t="s">
        <v>146</v>
      </c>
      <c r="F81" s="213"/>
      <c r="G81" s="19"/>
      <c r="H81" s="20"/>
      <c r="I81" s="19"/>
      <c r="J81" s="20"/>
      <c r="K81" s="19"/>
      <c r="L81" s="20"/>
      <c r="M81" s="19"/>
      <c r="N81" s="20"/>
      <c r="O81" s="19"/>
      <c r="P81" s="20"/>
      <c r="Q81" s="19"/>
      <c r="R81" s="20"/>
      <c r="S81" s="19"/>
      <c r="T81" s="20"/>
      <c r="U81" s="19"/>
      <c r="V81" s="20"/>
      <c r="W81" s="19"/>
      <c r="X81" s="20"/>
      <c r="Y81" s="19"/>
      <c r="Z81" s="20"/>
    </row>
    <row r="82" spans="2:28" ht="19.5" thickBot="1">
      <c r="B82" s="211"/>
      <c r="C82" s="104" t="s">
        <v>142</v>
      </c>
      <c r="D82" s="103"/>
      <c r="E82" s="106"/>
      <c r="F82" s="214"/>
      <c r="G82" s="14"/>
      <c r="H82" s="15"/>
      <c r="I82" s="14"/>
      <c r="J82" s="15"/>
      <c r="K82" s="14"/>
      <c r="L82" s="15"/>
      <c r="M82" s="14"/>
      <c r="N82" s="15"/>
      <c r="O82" s="14"/>
      <c r="P82" s="15"/>
      <c r="Q82" s="14"/>
      <c r="R82" s="15"/>
      <c r="S82" s="14"/>
      <c r="T82" s="15"/>
      <c r="U82" s="14"/>
      <c r="V82" s="15"/>
      <c r="W82" s="14"/>
      <c r="X82" s="15"/>
      <c r="Y82" s="14"/>
      <c r="Z82" s="15"/>
    </row>
    <row r="83" spans="2:28" s="1" customFormat="1" ht="19.5" thickBot="1">
      <c r="B83" s="107"/>
      <c r="C83" s="108" t="s">
        <v>147</v>
      </c>
      <c r="D83" s="108"/>
      <c r="E83" s="109"/>
      <c r="F83" s="35"/>
      <c r="G83" s="36"/>
      <c r="H83" s="37">
        <f>H71+H74+H76+H78+H80</f>
        <v>10.5</v>
      </c>
      <c r="I83" s="36"/>
      <c r="J83" s="37">
        <f>J71+J74+J76+J78+J80</f>
        <v>0</v>
      </c>
      <c r="K83" s="36"/>
      <c r="L83" s="37">
        <f>L71+L74+L76+L78+L80</f>
        <v>5</v>
      </c>
      <c r="M83" s="36"/>
      <c r="N83" s="37">
        <f>N71+N74+N76+N78+N80</f>
        <v>6.5</v>
      </c>
      <c r="O83" s="36"/>
      <c r="P83" s="37">
        <f>P71+P74+P76+P78+P80</f>
        <v>0</v>
      </c>
      <c r="Q83" s="36"/>
      <c r="R83" s="37">
        <f>R71+R74+R76+R78+R80</f>
        <v>6.5</v>
      </c>
      <c r="S83" s="36"/>
      <c r="T83" s="37">
        <f>T71+T74+T76+T78+T80</f>
        <v>6.5</v>
      </c>
      <c r="U83" s="36"/>
      <c r="V83" s="37">
        <f>V71+V74+V76+V78+V80</f>
        <v>0</v>
      </c>
      <c r="W83" s="36"/>
      <c r="X83" s="37">
        <f>X71+X74+X76+X78+X80</f>
        <v>0</v>
      </c>
      <c r="Y83" s="36"/>
      <c r="Z83" s="37">
        <f>Z71+Z74+Z76+Z78+Z80</f>
        <v>9</v>
      </c>
      <c r="AA83" s="1">
        <v>14.5</v>
      </c>
    </row>
    <row r="84" spans="2:28" s="1" customFormat="1" ht="19.5" thickBot="1">
      <c r="B84" s="110"/>
      <c r="C84" s="169" t="s">
        <v>153</v>
      </c>
      <c r="D84" s="170"/>
      <c r="E84" s="171"/>
      <c r="F84" s="38"/>
      <c r="G84" s="27"/>
      <c r="H84" s="66">
        <f>H6+H25+H57+H70</f>
        <v>180.75</v>
      </c>
      <c r="I84" s="67"/>
      <c r="J84" s="67">
        <f t="shared" ref="J84:Z84" si="3">J6+J25+J57+J70</f>
        <v>132.5</v>
      </c>
      <c r="K84" s="67"/>
      <c r="L84" s="66">
        <f t="shared" si="3"/>
        <v>178.75</v>
      </c>
      <c r="M84" s="67"/>
      <c r="N84" s="161">
        <f t="shared" si="3"/>
        <v>151</v>
      </c>
      <c r="O84" s="67"/>
      <c r="P84" s="67">
        <f t="shared" si="3"/>
        <v>111.75</v>
      </c>
      <c r="Q84" s="67"/>
      <c r="R84" s="66">
        <f t="shared" si="3"/>
        <v>187</v>
      </c>
      <c r="S84" s="67"/>
      <c r="T84" s="161">
        <f t="shared" si="3"/>
        <v>152.75</v>
      </c>
      <c r="U84" s="67"/>
      <c r="V84" s="161">
        <f t="shared" si="3"/>
        <v>149.75</v>
      </c>
      <c r="W84" s="67"/>
      <c r="X84" s="161">
        <f t="shared" si="3"/>
        <v>139.75</v>
      </c>
      <c r="Y84" s="67"/>
      <c r="Z84" s="67">
        <f t="shared" si="3"/>
        <v>150.25</v>
      </c>
    </row>
    <row r="85" spans="2:28" s="159" customFormat="1" ht="19.5" thickBot="1">
      <c r="B85" s="158"/>
      <c r="C85" s="176" t="s">
        <v>201</v>
      </c>
      <c r="D85" s="173"/>
      <c r="E85" s="174"/>
      <c r="F85" s="175"/>
      <c r="G85" s="160"/>
      <c r="H85" s="160" t="s">
        <v>202</v>
      </c>
      <c r="I85" s="160"/>
      <c r="J85" s="160" t="s">
        <v>209</v>
      </c>
      <c r="K85" s="160"/>
      <c r="L85" s="160" t="s">
        <v>203</v>
      </c>
      <c r="M85" s="160"/>
      <c r="N85" s="160" t="s">
        <v>205</v>
      </c>
      <c r="O85" s="160"/>
      <c r="P85" s="160" t="s">
        <v>210</v>
      </c>
      <c r="Q85" s="160"/>
      <c r="R85" s="160">
        <v>1</v>
      </c>
      <c r="S85" s="160"/>
      <c r="T85" s="160" t="s">
        <v>204</v>
      </c>
      <c r="U85" s="160"/>
      <c r="V85" s="160" t="s">
        <v>207</v>
      </c>
      <c r="W85" s="160"/>
      <c r="X85" s="160" t="s">
        <v>208</v>
      </c>
      <c r="Y85" s="160"/>
      <c r="Z85" s="160" t="s">
        <v>206</v>
      </c>
    </row>
    <row r="86" spans="2:28" ht="19.5" thickBot="1">
      <c r="B86" s="111"/>
      <c r="C86" s="177" t="s">
        <v>193</v>
      </c>
      <c r="D86" s="112"/>
      <c r="E86" s="112"/>
      <c r="F86" s="172"/>
      <c r="G86" s="39"/>
      <c r="H86" s="39">
        <v>2</v>
      </c>
      <c r="I86" s="39"/>
      <c r="J86" s="39">
        <v>9</v>
      </c>
      <c r="K86" s="39"/>
      <c r="L86" s="39">
        <v>3</v>
      </c>
      <c r="M86" s="39"/>
      <c r="N86" s="39">
        <v>5</v>
      </c>
      <c r="O86" s="39"/>
      <c r="P86" s="39">
        <v>7</v>
      </c>
      <c r="Q86" s="39"/>
      <c r="R86" s="39">
        <v>1</v>
      </c>
      <c r="S86" s="39"/>
      <c r="T86" s="39">
        <v>8</v>
      </c>
      <c r="U86" s="39"/>
      <c r="V86" s="39">
        <v>6</v>
      </c>
      <c r="W86" s="39"/>
      <c r="X86" s="39">
        <v>4</v>
      </c>
      <c r="Y86" s="39"/>
      <c r="Z86" s="39">
        <v>10</v>
      </c>
    </row>
    <row r="87" spans="2:28" ht="19.5">
      <c r="C87" s="40" t="s">
        <v>124</v>
      </c>
      <c r="D87" s="42">
        <f>(H84+J84+L84+N84+P84+R84+T84+V84+X84+Z84)/10</f>
        <v>153.42500000000001</v>
      </c>
      <c r="E87" s="113"/>
      <c r="F87" s="113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B87" s="52"/>
    </row>
    <row r="88" spans="2:28" ht="19.5">
      <c r="C88" s="40"/>
      <c r="D88" s="40"/>
      <c r="E88" s="113"/>
      <c r="F88" s="113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B88" s="52"/>
    </row>
    <row r="89" spans="2:28" ht="18.75">
      <c r="C89" s="40" t="s">
        <v>154</v>
      </c>
      <c r="D89" s="40">
        <v>251</v>
      </c>
      <c r="E89" s="40"/>
      <c r="F89" s="41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2:28" ht="18.75">
      <c r="C90" s="40"/>
      <c r="D90" s="40"/>
      <c r="E90" s="40"/>
      <c r="F90" s="41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2:28" ht="18.75">
      <c r="C91" s="40"/>
      <c r="D91" s="42">
        <f>(H84-D87)+(L84-D87)+(R84-D87)</f>
        <v>86.224999999999966</v>
      </c>
      <c r="E91" s="40"/>
      <c r="F91" s="41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2:28" ht="18.75">
      <c r="C92" s="40" t="s">
        <v>155</v>
      </c>
      <c r="D92" s="42">
        <v>300000</v>
      </c>
      <c r="E92" s="40"/>
      <c r="F92" s="41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2:28" ht="18.75">
      <c r="C93" s="40"/>
      <c r="D93" s="42"/>
      <c r="E93" s="40"/>
      <c r="F93" s="41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2:28" ht="18.75">
      <c r="B94">
        <v>1</v>
      </c>
      <c r="C94" s="40" t="s">
        <v>26</v>
      </c>
      <c r="D94" s="42">
        <f>D92*((R84-D87)/D91)</f>
        <v>116816.46854160627</v>
      </c>
      <c r="E94" s="40"/>
      <c r="F94" s="41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2:28" ht="18.75">
      <c r="B95">
        <v>2</v>
      </c>
      <c r="C95" s="40" t="s">
        <v>21</v>
      </c>
      <c r="D95" s="42">
        <f>D92*((H84-D87)/D91)</f>
        <v>95071.035082632647</v>
      </c>
      <c r="E95" s="40"/>
      <c r="F95" s="41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2:28" ht="18.75">
      <c r="B96">
        <v>3</v>
      </c>
      <c r="C96" s="40" t="s">
        <v>23</v>
      </c>
      <c r="D96" s="42">
        <f>D92*((L84-D87)/D91)</f>
        <v>88112.496375761082</v>
      </c>
      <c r="E96" s="40"/>
      <c r="F96" s="41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3:26" ht="18.75">
      <c r="C97" s="40"/>
      <c r="D97" s="167">
        <f>SUM(D94:D96)</f>
        <v>300000</v>
      </c>
      <c r="E97" s="40"/>
      <c r="F97" s="41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100" spans="3:26" ht="21">
      <c r="C100" s="58" t="s">
        <v>158</v>
      </c>
      <c r="D100" s="65"/>
      <c r="E100" s="65"/>
    </row>
    <row r="101" spans="3:26" ht="21">
      <c r="C101" s="59" t="s">
        <v>156</v>
      </c>
      <c r="D101" s="64"/>
      <c r="E101" s="64"/>
    </row>
    <row r="102" spans="3:26" ht="21">
      <c r="C102" s="60" t="s">
        <v>157</v>
      </c>
      <c r="D102" s="63"/>
      <c r="E102" s="63"/>
    </row>
    <row r="103" spans="3:26" ht="21">
      <c r="C103" s="61" t="s">
        <v>170</v>
      </c>
      <c r="D103" s="62"/>
      <c r="E103" s="62"/>
    </row>
  </sheetData>
  <mergeCells count="97">
    <mergeCell ref="C2:Z2"/>
    <mergeCell ref="B78:B79"/>
    <mergeCell ref="C78:C79"/>
    <mergeCell ref="D78:D79"/>
    <mergeCell ref="F78:F79"/>
    <mergeCell ref="B67:B68"/>
    <mergeCell ref="C67:C68"/>
    <mergeCell ref="D67:D68"/>
    <mergeCell ref="B69:C69"/>
    <mergeCell ref="C70:E70"/>
    <mergeCell ref="B57:E57"/>
    <mergeCell ref="F57:F58"/>
    <mergeCell ref="B58:E58"/>
    <mergeCell ref="B59:B60"/>
    <mergeCell ref="C59:C60"/>
    <mergeCell ref="D59:D60"/>
    <mergeCell ref="B80:B82"/>
    <mergeCell ref="F80:F82"/>
    <mergeCell ref="F71:F73"/>
    <mergeCell ref="B74:B75"/>
    <mergeCell ref="C74:C75"/>
    <mergeCell ref="D74:D75"/>
    <mergeCell ref="F74:F75"/>
    <mergeCell ref="B76:B77"/>
    <mergeCell ref="D76:D77"/>
    <mergeCell ref="F76:F77"/>
    <mergeCell ref="B71:B73"/>
    <mergeCell ref="C71:C73"/>
    <mergeCell ref="AB61:AE61"/>
    <mergeCell ref="B63:B64"/>
    <mergeCell ref="C63:C64"/>
    <mergeCell ref="D63:D64"/>
    <mergeCell ref="B65:B66"/>
    <mergeCell ref="C65:C66"/>
    <mergeCell ref="D65:D66"/>
    <mergeCell ref="B51:B53"/>
    <mergeCell ref="C51:C53"/>
    <mergeCell ref="D51:D53"/>
    <mergeCell ref="B54:B55"/>
    <mergeCell ref="C54:C55"/>
    <mergeCell ref="D54:D55"/>
    <mergeCell ref="B43:B46"/>
    <mergeCell ref="C43:C46"/>
    <mergeCell ref="D43:D46"/>
    <mergeCell ref="B47:B50"/>
    <mergeCell ref="C47:C50"/>
    <mergeCell ref="D47:D50"/>
    <mergeCell ref="F35:F36"/>
    <mergeCell ref="B37:B38"/>
    <mergeCell ref="C37:C38"/>
    <mergeCell ref="D37:D38"/>
    <mergeCell ref="B39:B42"/>
    <mergeCell ref="C39:C42"/>
    <mergeCell ref="D39:D42"/>
    <mergeCell ref="B29:B34"/>
    <mergeCell ref="C29:C34"/>
    <mergeCell ref="D29:D34"/>
    <mergeCell ref="B35:B36"/>
    <mergeCell ref="C35:C36"/>
    <mergeCell ref="D35:D36"/>
    <mergeCell ref="B22:B23"/>
    <mergeCell ref="C22:C23"/>
    <mergeCell ref="D22:D23"/>
    <mergeCell ref="B26:B28"/>
    <mergeCell ref="C26:C28"/>
    <mergeCell ref="D26:D28"/>
    <mergeCell ref="B16:B19"/>
    <mergeCell ref="C16:C19"/>
    <mergeCell ref="D16:D19"/>
    <mergeCell ref="B20:B21"/>
    <mergeCell ref="C20:C21"/>
    <mergeCell ref="D20:D21"/>
    <mergeCell ref="B12:B13"/>
    <mergeCell ref="C12:C13"/>
    <mergeCell ref="D12:D13"/>
    <mergeCell ref="B14:B15"/>
    <mergeCell ref="C14:C15"/>
    <mergeCell ref="D14:D15"/>
    <mergeCell ref="B8:B9"/>
    <mergeCell ref="C8:C9"/>
    <mergeCell ref="D8:D9"/>
    <mergeCell ref="B10:B11"/>
    <mergeCell ref="C10:C11"/>
    <mergeCell ref="D10:D11"/>
    <mergeCell ref="S4:T4"/>
    <mergeCell ref="U4:V4"/>
    <mergeCell ref="W4:X4"/>
    <mergeCell ref="Y4:Z4"/>
    <mergeCell ref="B6:E6"/>
    <mergeCell ref="F6:F7"/>
    <mergeCell ref="B7:E7"/>
    <mergeCell ref="G4:H4"/>
    <mergeCell ref="I4:J4"/>
    <mergeCell ref="K4:L4"/>
    <mergeCell ref="M4:N4"/>
    <mergeCell ref="O4:P4"/>
    <mergeCell ref="Q4:R4"/>
  </mergeCells>
  <pageMargins left="0.31496062992125984" right="0.23622047244094491" top="0.43307086614173229" bottom="0.39370078740157483" header="0.19685039370078741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F12" sqref="F12"/>
    </sheetView>
  </sheetViews>
  <sheetFormatPr defaultRowHeight="15"/>
  <cols>
    <col min="1" max="1" width="53.42578125" customWidth="1"/>
    <col min="2" max="2" width="21.5703125" customWidth="1"/>
    <col min="3" max="3" width="14.7109375" customWidth="1"/>
    <col min="4" max="4" width="16.28515625" customWidth="1"/>
    <col min="5" max="5" width="17.140625" customWidth="1"/>
    <col min="6" max="6" width="14.85546875" customWidth="1"/>
    <col min="7" max="7" width="15.42578125" customWidth="1"/>
  </cols>
  <sheetData>
    <row r="1" spans="1:7" ht="30.75" customHeight="1">
      <c r="A1" s="224" t="s">
        <v>211</v>
      </c>
      <c r="B1" s="207"/>
      <c r="C1" s="207"/>
      <c r="D1" s="207"/>
      <c r="E1" s="207"/>
      <c r="F1" s="207"/>
      <c r="G1" s="207"/>
    </row>
    <row r="2" spans="1:7" ht="49.5" customHeight="1">
      <c r="A2" s="207"/>
      <c r="B2" s="207"/>
      <c r="C2" s="207"/>
      <c r="D2" s="207"/>
      <c r="E2" s="207"/>
      <c r="F2" s="207"/>
      <c r="G2" s="207"/>
    </row>
    <row r="3" spans="1:7" ht="19.5" thickBot="1">
      <c r="A3" s="83"/>
    </row>
    <row r="4" spans="1:7" ht="113.25" thickBot="1">
      <c r="A4" s="68" t="s">
        <v>171</v>
      </c>
      <c r="B4" s="69" t="s">
        <v>182</v>
      </c>
      <c r="C4" s="70" t="s">
        <v>183</v>
      </c>
      <c r="D4" s="69" t="s">
        <v>191</v>
      </c>
      <c r="E4" s="70" t="s">
        <v>190</v>
      </c>
      <c r="F4" s="69" t="s">
        <v>212</v>
      </c>
      <c r="G4" s="70" t="s">
        <v>213</v>
      </c>
    </row>
    <row r="5" spans="1:7" ht="19.5" thickBot="1">
      <c r="A5" s="71" t="s">
        <v>172</v>
      </c>
      <c r="B5" s="165">
        <v>144.5</v>
      </c>
      <c r="C5" s="72"/>
      <c r="D5" s="84">
        <v>129.80000000000001</v>
      </c>
      <c r="E5" s="80"/>
      <c r="F5" s="82">
        <f>'ОЦЕНКА 2015'!D87</f>
        <v>153.42500000000001</v>
      </c>
      <c r="G5" s="80"/>
    </row>
    <row r="6" spans="1:7" ht="19.5" thickBot="1">
      <c r="A6" s="73" t="s">
        <v>173</v>
      </c>
      <c r="B6" s="166">
        <v>178</v>
      </c>
      <c r="C6" s="75">
        <v>1</v>
      </c>
      <c r="D6" s="81">
        <v>206.5</v>
      </c>
      <c r="E6" s="168">
        <v>1</v>
      </c>
      <c r="F6" s="81">
        <f>'ОЦЕНКА 2015'!R84</f>
        <v>187</v>
      </c>
      <c r="G6" s="168">
        <v>1</v>
      </c>
    </row>
    <row r="7" spans="1:7" ht="19.5" thickBot="1">
      <c r="A7" s="73" t="s">
        <v>174</v>
      </c>
      <c r="B7" s="166">
        <v>177.5</v>
      </c>
      <c r="C7" s="75">
        <v>2</v>
      </c>
      <c r="D7" s="81">
        <v>63.75</v>
      </c>
      <c r="E7" s="168">
        <v>10</v>
      </c>
      <c r="F7" s="81">
        <f>'ОЦЕНКА 2015'!Z84</f>
        <v>150.25</v>
      </c>
      <c r="G7" s="168">
        <v>6</v>
      </c>
    </row>
    <row r="8" spans="1:7" ht="19.5" thickBot="1">
      <c r="A8" s="73" t="s">
        <v>192</v>
      </c>
      <c r="B8" s="166">
        <v>173.25</v>
      </c>
      <c r="C8" s="75">
        <v>3</v>
      </c>
      <c r="D8" s="81">
        <v>184.5</v>
      </c>
      <c r="E8" s="168">
        <v>2</v>
      </c>
      <c r="F8" s="81">
        <f>'ОЦЕНКА 2015'!H84</f>
        <v>180.75</v>
      </c>
      <c r="G8" s="168">
        <v>2</v>
      </c>
    </row>
    <row r="9" spans="1:7" ht="19.5" thickBot="1">
      <c r="A9" s="73" t="s">
        <v>175</v>
      </c>
      <c r="B9" s="166">
        <v>170.75</v>
      </c>
      <c r="C9" s="75">
        <v>4</v>
      </c>
      <c r="D9" s="81">
        <v>169</v>
      </c>
      <c r="E9" s="168">
        <v>3</v>
      </c>
      <c r="F9" s="81">
        <f>'ОЦЕНКА 2015'!L84</f>
        <v>178.75</v>
      </c>
      <c r="G9" s="168">
        <v>3</v>
      </c>
    </row>
    <row r="10" spans="1:7" ht="19.5" thickBot="1">
      <c r="A10" s="73" t="s">
        <v>176</v>
      </c>
      <c r="B10" s="166">
        <v>151</v>
      </c>
      <c r="C10" s="75">
        <v>5</v>
      </c>
      <c r="D10" s="81">
        <v>139.5</v>
      </c>
      <c r="E10" s="168">
        <v>4</v>
      </c>
      <c r="F10" s="81">
        <f>'ОЦЕНКА 2015'!X84</f>
        <v>139.75</v>
      </c>
      <c r="G10" s="168">
        <v>8</v>
      </c>
    </row>
    <row r="11" spans="1:7" ht="19.5" thickBot="1">
      <c r="A11" s="73" t="s">
        <v>177</v>
      </c>
      <c r="B11" s="166">
        <v>141.75</v>
      </c>
      <c r="C11" s="75">
        <v>6</v>
      </c>
      <c r="D11" s="81">
        <v>102.5</v>
      </c>
      <c r="E11" s="168">
        <v>8</v>
      </c>
      <c r="F11" s="81">
        <f>'ОЦЕНКА 2015'!T84</f>
        <v>152.75</v>
      </c>
      <c r="G11" s="168">
        <v>4</v>
      </c>
    </row>
    <row r="12" spans="1:7" ht="19.5" thickBot="1">
      <c r="A12" s="73" t="s">
        <v>178</v>
      </c>
      <c r="B12" s="166">
        <v>133.75</v>
      </c>
      <c r="C12" s="75">
        <v>7</v>
      </c>
      <c r="D12" s="81">
        <v>108.25</v>
      </c>
      <c r="E12" s="168">
        <v>7</v>
      </c>
      <c r="F12" s="81">
        <f>'ОЦЕНКА 2015'!P84</f>
        <v>111.75</v>
      </c>
      <c r="G12" s="168">
        <v>10</v>
      </c>
    </row>
    <row r="13" spans="1:7" ht="19.5" thickBot="1">
      <c r="A13" s="73" t="s">
        <v>179</v>
      </c>
      <c r="B13" s="166">
        <v>117.25</v>
      </c>
      <c r="C13" s="75">
        <v>8</v>
      </c>
      <c r="D13" s="81">
        <v>114.75</v>
      </c>
      <c r="E13" s="168">
        <v>6</v>
      </c>
      <c r="F13" s="81">
        <f>'ОЦЕНКА 2015'!V84</f>
        <v>149.75</v>
      </c>
      <c r="G13" s="168">
        <v>7</v>
      </c>
    </row>
    <row r="14" spans="1:7" ht="19.5" thickBot="1">
      <c r="A14" s="73" t="s">
        <v>180</v>
      </c>
      <c r="B14" s="166">
        <v>105.25</v>
      </c>
      <c r="C14" s="75">
        <v>9</v>
      </c>
      <c r="D14" s="81">
        <v>84</v>
      </c>
      <c r="E14" s="168">
        <v>9</v>
      </c>
      <c r="F14" s="81">
        <f>'ОЦЕНКА 2015'!J84</f>
        <v>132.5</v>
      </c>
      <c r="G14" s="168">
        <v>9</v>
      </c>
    </row>
    <row r="15" spans="1:7" ht="19.5" thickBot="1">
      <c r="A15" s="73" t="s">
        <v>181</v>
      </c>
      <c r="B15" s="166">
        <v>96.5</v>
      </c>
      <c r="C15" s="75">
        <v>10</v>
      </c>
      <c r="D15" s="81">
        <v>125.25</v>
      </c>
      <c r="E15" s="168">
        <v>5</v>
      </c>
      <c r="F15" s="81">
        <f>'ОЦЕНКА 2015'!N84</f>
        <v>151</v>
      </c>
      <c r="G15" s="168">
        <v>5</v>
      </c>
    </row>
    <row r="18" spans="1:7" ht="15.75" thickBot="1"/>
    <row r="19" spans="1:7" ht="75.75" thickBot="1">
      <c r="A19" s="68" t="s">
        <v>171</v>
      </c>
      <c r="B19" s="70" t="s">
        <v>183</v>
      </c>
      <c r="C19" s="69" t="s">
        <v>184</v>
      </c>
      <c r="D19" s="70" t="s">
        <v>190</v>
      </c>
      <c r="E19" s="69" t="s">
        <v>184</v>
      </c>
      <c r="F19" s="70" t="s">
        <v>213</v>
      </c>
      <c r="G19" s="69" t="s">
        <v>184</v>
      </c>
    </row>
    <row r="20" spans="1:7" ht="19.5" thickBot="1">
      <c r="A20" s="73" t="s">
        <v>173</v>
      </c>
      <c r="B20" s="75">
        <v>1</v>
      </c>
      <c r="C20" s="76">
        <v>78515.63</v>
      </c>
      <c r="D20" s="168">
        <v>1</v>
      </c>
      <c r="E20" s="81">
        <v>127620.63</v>
      </c>
      <c r="F20" s="168">
        <v>1</v>
      </c>
      <c r="G20" s="81">
        <v>116816.46</v>
      </c>
    </row>
    <row r="21" spans="1:7" ht="19.5" thickBot="1">
      <c r="A21" s="73" t="s">
        <v>174</v>
      </c>
      <c r="B21" s="75">
        <v>2</v>
      </c>
      <c r="C21" s="74" t="s">
        <v>185</v>
      </c>
      <c r="D21" s="168">
        <v>10</v>
      </c>
      <c r="E21" s="80"/>
      <c r="F21" s="168">
        <v>6</v>
      </c>
      <c r="G21" s="80"/>
    </row>
    <row r="22" spans="1:7" ht="19.5" thickBot="1">
      <c r="A22" s="73" t="s">
        <v>192</v>
      </c>
      <c r="B22" s="75">
        <v>3</v>
      </c>
      <c r="C22" s="74" t="s">
        <v>186</v>
      </c>
      <c r="D22" s="168">
        <v>2</v>
      </c>
      <c r="E22" s="81">
        <v>91014.98</v>
      </c>
      <c r="F22" s="168">
        <v>2</v>
      </c>
      <c r="G22" s="81">
        <v>95071.039999999994</v>
      </c>
    </row>
    <row r="23" spans="1:7" ht="19.5" thickBot="1">
      <c r="A23" s="73" t="s">
        <v>175</v>
      </c>
      <c r="B23" s="75">
        <v>4</v>
      </c>
      <c r="C23" s="74" t="s">
        <v>187</v>
      </c>
      <c r="D23" s="168">
        <v>3</v>
      </c>
      <c r="E23" s="81">
        <v>65224.63</v>
      </c>
      <c r="F23" s="168">
        <v>3</v>
      </c>
      <c r="G23" s="81">
        <v>88112.5</v>
      </c>
    </row>
    <row r="24" spans="1:7" ht="19.5" thickBot="1">
      <c r="A24" s="73" t="s">
        <v>176</v>
      </c>
      <c r="B24" s="75">
        <v>5</v>
      </c>
      <c r="C24" s="74" t="s">
        <v>188</v>
      </c>
      <c r="D24" s="168">
        <v>4</v>
      </c>
      <c r="E24" s="81">
        <v>16139.77</v>
      </c>
      <c r="F24" s="168">
        <v>8</v>
      </c>
      <c r="G24" s="81"/>
    </row>
    <row r="25" spans="1:7" s="164" customFormat="1" ht="19.5" thickBot="1">
      <c r="A25" s="77" t="s">
        <v>153</v>
      </c>
      <c r="B25" s="78"/>
      <c r="C25" s="79" t="s">
        <v>189</v>
      </c>
      <c r="D25" s="162"/>
      <c r="E25" s="163">
        <f>SUM(E20:E24)</f>
        <v>300000.01</v>
      </c>
      <c r="F25" s="162"/>
      <c r="G25" s="163">
        <f>SUM(G20:G24)</f>
        <v>300000</v>
      </c>
    </row>
  </sheetData>
  <mergeCells count="1">
    <mergeCell ref="A1:G2"/>
  </mergeCells>
  <pageMargins left="0.19685039370078741" right="0.35433070866141736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и неналоговые</vt:lpstr>
      <vt:lpstr>ОЦЕНКА 2015</vt:lpstr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2016-07-13T13:19:05Z</dcterms:modified>
</cp:coreProperties>
</file>