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820" windowHeight="10800"/>
  </bookViews>
  <sheets>
    <sheet name="расходы" sheetId="2" r:id="rId1"/>
  </sheets>
  <definedNames>
    <definedName name="_xlnm.Print_Titles" localSheetId="0">расходы!$6:$6</definedName>
  </definedNames>
  <calcPr calcId="125725"/>
</workbook>
</file>

<file path=xl/calcChain.xml><?xml version="1.0" encoding="utf-8"?>
<calcChain xmlns="http://schemas.openxmlformats.org/spreadsheetml/2006/main">
  <c r="AM8" i="2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53"/>
  <c r="AE54"/>
  <c r="AE55"/>
  <c r="AE56"/>
  <c r="AE57"/>
  <c r="AE58"/>
  <c r="AE59"/>
  <c r="AE60"/>
  <c r="AE61"/>
  <c r="AE62"/>
  <c r="AE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7"/>
  <c r="AN62"/>
  <c r="AL62"/>
  <c r="AJ62"/>
  <c r="AH62"/>
  <c r="AF62"/>
  <c r="AD62"/>
  <c r="AB62"/>
  <c r="Z62"/>
  <c r="X6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7"/>
  <c r="V62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7"/>
  <c r="Q8"/>
  <c r="Q11"/>
  <c r="Q15"/>
  <c r="Q16"/>
  <c r="Q18"/>
  <c r="Q19"/>
  <c r="S15"/>
  <c r="S16"/>
  <c r="S8"/>
  <c r="S11"/>
  <c r="S18"/>
  <c r="S19"/>
  <c r="S23"/>
  <c r="S24"/>
  <c r="S25"/>
  <c r="S29"/>
  <c r="S33"/>
  <c r="S34"/>
  <c r="S38"/>
  <c r="S40"/>
  <c r="S43"/>
  <c r="S45"/>
  <c r="S47"/>
  <c r="S50"/>
  <c r="S54"/>
  <c r="S55"/>
  <c r="S56"/>
  <c r="S58"/>
  <c r="S60"/>
  <c r="S61"/>
  <c r="T62"/>
  <c r="Q23"/>
  <c r="Q24"/>
  <c r="Q25"/>
  <c r="Q29"/>
  <c r="Q33"/>
  <c r="Q34"/>
  <c r="Q38"/>
  <c r="Q40"/>
  <c r="Q43"/>
  <c r="Q45"/>
  <c r="Q47"/>
  <c r="Q50"/>
  <c r="Q54"/>
  <c r="Q56"/>
  <c r="Q58"/>
  <c r="Q60"/>
  <c r="Q61"/>
  <c r="R59"/>
  <c r="S59" s="1"/>
  <c r="R57"/>
  <c r="S57" s="1"/>
  <c r="R55"/>
  <c r="R44"/>
  <c r="S44" s="1"/>
  <c r="P31"/>
  <c r="R31" s="1"/>
  <c r="P20"/>
  <c r="R20" s="1"/>
  <c r="P9"/>
  <c r="R9" s="1"/>
  <c r="O8"/>
  <c r="O11"/>
  <c r="O15"/>
  <c r="O16"/>
  <c r="O18"/>
  <c r="O19"/>
  <c r="O23"/>
  <c r="O24"/>
  <c r="O25"/>
  <c r="O29"/>
  <c r="O31"/>
  <c r="O33"/>
  <c r="O34"/>
  <c r="O38"/>
  <c r="O40"/>
  <c r="O43"/>
  <c r="O45"/>
  <c r="O47"/>
  <c r="O50"/>
  <c r="O54"/>
  <c r="O55"/>
  <c r="O56"/>
  <c r="O58"/>
  <c r="O60"/>
  <c r="O61"/>
  <c r="P59"/>
  <c r="P57"/>
  <c r="O57" s="1"/>
  <c r="P55"/>
  <c r="Q55" s="1"/>
  <c r="P44"/>
  <c r="O44" s="1"/>
  <c r="N59"/>
  <c r="O59" s="1"/>
  <c r="N57"/>
  <c r="N55"/>
  <c r="N44"/>
  <c r="M44" s="1"/>
  <c r="N17"/>
  <c r="N49"/>
  <c r="P49" s="1"/>
  <c r="N48"/>
  <c r="M48" s="1"/>
  <c r="N26"/>
  <c r="M26" s="1"/>
  <c r="N22"/>
  <c r="N21" s="1"/>
  <c r="N20"/>
  <c r="N13"/>
  <c r="M13" s="1"/>
  <c r="N12"/>
  <c r="P12" s="1"/>
  <c r="N10"/>
  <c r="M8"/>
  <c r="M9"/>
  <c r="M11"/>
  <c r="M12"/>
  <c r="M15"/>
  <c r="M16"/>
  <c r="M17"/>
  <c r="M18"/>
  <c r="M19"/>
  <c r="M20"/>
  <c r="M23"/>
  <c r="M24"/>
  <c r="M29"/>
  <c r="M31"/>
  <c r="M33"/>
  <c r="M34"/>
  <c r="M38"/>
  <c r="M43"/>
  <c r="M45"/>
  <c r="M47"/>
  <c r="M49"/>
  <c r="M50"/>
  <c r="M54"/>
  <c r="M55"/>
  <c r="M56"/>
  <c r="M58"/>
  <c r="M59"/>
  <c r="M60"/>
  <c r="M61"/>
  <c r="L32"/>
  <c r="N32" s="1"/>
  <c r="L26"/>
  <c r="L14"/>
  <c r="L7" s="1"/>
  <c r="K7" s="1"/>
  <c r="L10"/>
  <c r="L46"/>
  <c r="L49"/>
  <c r="L40"/>
  <c r="M40" s="1"/>
  <c r="L27"/>
  <c r="N27" s="1"/>
  <c r="L25"/>
  <c r="K25" s="1"/>
  <c r="K8"/>
  <c r="K9"/>
  <c r="K10"/>
  <c r="K11"/>
  <c r="K12"/>
  <c r="K13"/>
  <c r="K14"/>
  <c r="K15"/>
  <c r="K16"/>
  <c r="K18"/>
  <c r="K19"/>
  <c r="K22"/>
  <c r="K23"/>
  <c r="K24"/>
  <c r="K26"/>
  <c r="K27"/>
  <c r="K29"/>
  <c r="K31"/>
  <c r="K33"/>
  <c r="K34"/>
  <c r="K38"/>
  <c r="K40"/>
  <c r="K43"/>
  <c r="K44"/>
  <c r="K45"/>
  <c r="K48"/>
  <c r="K49"/>
  <c r="K50"/>
  <c r="K54"/>
  <c r="K55"/>
  <c r="K56"/>
  <c r="K57"/>
  <c r="K58"/>
  <c r="K59"/>
  <c r="K60"/>
  <c r="K61"/>
  <c r="J28"/>
  <c r="I28" s="1"/>
  <c r="J21"/>
  <c r="I21" s="1"/>
  <c r="J52"/>
  <c r="L52" s="1"/>
  <c r="J53"/>
  <c r="L53" s="1"/>
  <c r="J47"/>
  <c r="J46" s="1"/>
  <c r="I46" s="1"/>
  <c r="J42"/>
  <c r="J41" s="1"/>
  <c r="I41" s="1"/>
  <c r="J39"/>
  <c r="I39" s="1"/>
  <c r="J30"/>
  <c r="L30" s="1"/>
  <c r="J14"/>
  <c r="J20"/>
  <c r="K20" s="1"/>
  <c r="J7"/>
  <c r="I8"/>
  <c r="I9"/>
  <c r="I10"/>
  <c r="I11"/>
  <c r="I12"/>
  <c r="I13"/>
  <c r="I14"/>
  <c r="I15"/>
  <c r="I16"/>
  <c r="I18"/>
  <c r="I19"/>
  <c r="I22"/>
  <c r="I23"/>
  <c r="I24"/>
  <c r="I25"/>
  <c r="I26"/>
  <c r="I27"/>
  <c r="I30"/>
  <c r="I31"/>
  <c r="I33"/>
  <c r="I34"/>
  <c r="I38"/>
  <c r="I40"/>
  <c r="I43"/>
  <c r="I44"/>
  <c r="I45"/>
  <c r="I48"/>
  <c r="I49"/>
  <c r="I50"/>
  <c r="I53"/>
  <c r="I54"/>
  <c r="I55"/>
  <c r="I56"/>
  <c r="I57"/>
  <c r="I58"/>
  <c r="I59"/>
  <c r="I60"/>
  <c r="I61"/>
  <c r="I7"/>
  <c r="H7"/>
  <c r="H41"/>
  <c r="G41" s="1"/>
  <c r="H42"/>
  <c r="G42" s="1"/>
  <c r="H37"/>
  <c r="J37" s="1"/>
  <c r="H36"/>
  <c r="H35" s="1"/>
  <c r="G35" s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8"/>
  <c r="G39"/>
  <c r="G40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7"/>
  <c r="L37" l="1"/>
  <c r="I37"/>
  <c r="N52"/>
  <c r="K52"/>
  <c r="P27"/>
  <c r="M27"/>
  <c r="K30"/>
  <c r="N30"/>
  <c r="L28"/>
  <c r="K28" s="1"/>
  <c r="N53"/>
  <c r="K53"/>
  <c r="M32"/>
  <c r="P32"/>
  <c r="Q9"/>
  <c r="S9"/>
  <c r="R12"/>
  <c r="O12"/>
  <c r="H62"/>
  <c r="G62" s="1"/>
  <c r="S31"/>
  <c r="Q31"/>
  <c r="R49"/>
  <c r="O49"/>
  <c r="Q20"/>
  <c r="R17"/>
  <c r="S20"/>
  <c r="I52"/>
  <c r="J51"/>
  <c r="K47"/>
  <c r="K32"/>
  <c r="L39"/>
  <c r="L21"/>
  <c r="K21" s="1"/>
  <c r="N14"/>
  <c r="P17"/>
  <c r="O17" s="1"/>
  <c r="O20"/>
  <c r="P10"/>
  <c r="P22"/>
  <c r="P48"/>
  <c r="Q57"/>
  <c r="P26"/>
  <c r="L42"/>
  <c r="J36"/>
  <c r="I42"/>
  <c r="J17"/>
  <c r="P13"/>
  <c r="G36"/>
  <c r="K46"/>
  <c r="M25"/>
  <c r="N46"/>
  <c r="M46" s="1"/>
  <c r="Q59"/>
  <c r="G37"/>
  <c r="I47"/>
  <c r="I20"/>
  <c r="M22"/>
  <c r="M10"/>
  <c r="O9"/>
  <c r="Q44"/>
  <c r="J35"/>
  <c r="I35" s="1"/>
  <c r="M57"/>
  <c r="J62"/>
  <c r="I62" s="1"/>
  <c r="K39" l="1"/>
  <c r="N39"/>
  <c r="S12"/>
  <c r="Q12"/>
  <c r="M30"/>
  <c r="P30"/>
  <c r="N28"/>
  <c r="M28" s="1"/>
  <c r="K17"/>
  <c r="I17"/>
  <c r="R26"/>
  <c r="O26"/>
  <c r="R10"/>
  <c r="O10"/>
  <c r="I51"/>
  <c r="K51"/>
  <c r="Q17"/>
  <c r="S17"/>
  <c r="R32"/>
  <c r="O32"/>
  <c r="O27"/>
  <c r="R27"/>
  <c r="K37"/>
  <c r="N37"/>
  <c r="M21"/>
  <c r="O13"/>
  <c r="R13"/>
  <c r="N42"/>
  <c r="L41"/>
  <c r="K41" s="1"/>
  <c r="K42"/>
  <c r="P21"/>
  <c r="O21" s="1"/>
  <c r="O22"/>
  <c r="R22"/>
  <c r="M14"/>
  <c r="P14"/>
  <c r="S49"/>
  <c r="Q49"/>
  <c r="P53"/>
  <c r="M53"/>
  <c r="L36"/>
  <c r="I36"/>
  <c r="P46"/>
  <c r="O46" s="1"/>
  <c r="O48"/>
  <c r="R48"/>
  <c r="M52"/>
  <c r="P52"/>
  <c r="N51"/>
  <c r="M51" s="1"/>
  <c r="N7"/>
  <c r="M7" s="1"/>
  <c r="P51" l="1"/>
  <c r="O51" s="1"/>
  <c r="O52"/>
  <c r="R52"/>
  <c r="O53"/>
  <c r="R53"/>
  <c r="S27"/>
  <c r="Q27"/>
  <c r="O14"/>
  <c r="R14"/>
  <c r="Q13"/>
  <c r="S13"/>
  <c r="S32"/>
  <c r="Q32"/>
  <c r="S26"/>
  <c r="Q26"/>
  <c r="P28"/>
  <c r="O28" s="1"/>
  <c r="R30"/>
  <c r="O30"/>
  <c r="P39"/>
  <c r="M39"/>
  <c r="S48"/>
  <c r="Q48"/>
  <c r="R46"/>
  <c r="N36"/>
  <c r="L35"/>
  <c r="K36"/>
  <c r="N41"/>
  <c r="M41" s="1"/>
  <c r="P42"/>
  <c r="M42"/>
  <c r="P37"/>
  <c r="M37"/>
  <c r="R21"/>
  <c r="S22"/>
  <c r="Q22"/>
  <c r="S10"/>
  <c r="Q10"/>
  <c r="R7"/>
  <c r="P7"/>
  <c r="O7" s="1"/>
  <c r="R37" l="1"/>
  <c r="O37"/>
  <c r="S46"/>
  <c r="Q46"/>
  <c r="O39"/>
  <c r="R39"/>
  <c r="S52"/>
  <c r="Q52"/>
  <c r="R51"/>
  <c r="S21"/>
  <c r="Q21"/>
  <c r="R42"/>
  <c r="O42"/>
  <c r="P41"/>
  <c r="O41" s="1"/>
  <c r="N35"/>
  <c r="M36"/>
  <c r="P36"/>
  <c r="Q7"/>
  <c r="S7"/>
  <c r="L62"/>
  <c r="K62" s="1"/>
  <c r="K35"/>
  <c r="S30"/>
  <c r="Q30"/>
  <c r="R28"/>
  <c r="T14"/>
  <c r="S14" s="1"/>
  <c r="Q14"/>
  <c r="S53"/>
  <c r="Q53"/>
  <c r="Q39" l="1"/>
  <c r="S39"/>
  <c r="M35"/>
  <c r="N62"/>
  <c r="M62" s="1"/>
  <c r="S28"/>
  <c r="Q28"/>
  <c r="S42"/>
  <c r="Q42"/>
  <c r="R41"/>
  <c r="P35"/>
  <c r="R36"/>
  <c r="O36"/>
  <c r="S51"/>
  <c r="Q51"/>
  <c r="S37"/>
  <c r="Q37"/>
  <c r="O35" l="1"/>
  <c r="P62"/>
  <c r="Q36"/>
  <c r="R35"/>
  <c r="S36"/>
  <c r="S41"/>
  <c r="Q41"/>
  <c r="R62" l="1"/>
  <c r="Q35"/>
  <c r="S35"/>
  <c r="S62" l="1"/>
  <c r="Q62"/>
</calcChain>
</file>

<file path=xl/sharedStrings.xml><?xml version="1.0" encoding="utf-8"?>
<sst xmlns="http://schemas.openxmlformats.org/spreadsheetml/2006/main" count="113" uniqueCount="82">
  <si>
    <t>Итого: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</si>
  <si>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</si>
  <si>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</si>
  <si>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</si>
  <si>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</si>
  <si>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</si>
  <si>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</si>
  <si>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</si>
  <si>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</si>
  <si>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</si>
  <si>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</si>
  <si>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</si>
  <si>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</si>
  <si>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</si>
  <si>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</si>
  <si>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</si>
  <si>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</si>
  <si>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</si>
  <si>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</si>
  <si>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</si>
  <si>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</si>
  <si>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</si>
  <si>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</si>
  <si>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</si>
  <si>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</si>
  <si>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</si>
  <si>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</si>
  <si>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</si>
  <si>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</si>
  <si>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</si>
  <si>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</si>
  <si>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</si>
  <si>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</si>
  <si>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</si>
  <si>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</si>
  <si>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</si>
  <si>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</si>
  <si>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</si>
  <si>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</si>
  <si>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</si>
  <si>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</si>
  <si>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</si>
  <si>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</si>
  <si>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</si>
  <si>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</si>
  <si>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</si>
  <si>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</si>
  <si>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</si>
  <si>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</si>
  <si>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</si>
  <si>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</si>
  <si>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</si>
  <si>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</si>
  <si>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</si>
  <si>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</si>
  <si>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Иные дотации</t>
  </si>
  <si>
    <t>Дополнительное образование детей</t>
  </si>
  <si>
    <t>Судебная система</t>
  </si>
  <si>
    <t>Наименование показателя</t>
  </si>
  <si>
    <t>Первоначально утвержденный план</t>
  </si>
  <si>
    <t>00</t>
  </si>
  <si>
    <t>Изменения +/-</t>
  </si>
  <si>
    <t xml:space="preserve"> </t>
  </si>
  <si>
    <t>Утверждено решением Думы от 26.01.2017 № 200</t>
  </si>
  <si>
    <t>Утверждено решением Думы от 27.02.2017 № 214</t>
  </si>
  <si>
    <t>Утверждено решением Думы от 14.03.2017 № 235</t>
  </si>
  <si>
    <t>Утверждено решением Думы от 04.04.2017 № 243</t>
  </si>
  <si>
    <t>Утверждено решением Думы от 12.05.2017 № 260</t>
  </si>
  <si>
    <t>Утверждено решением Думы от 25.05.2017 № 261</t>
  </si>
  <si>
    <t>Утверждено решением Думы от 06.06.2017 № 263</t>
  </si>
  <si>
    <t>Утверждено решением Думы от 14.06.2017 № 287</t>
  </si>
  <si>
    <t>Утверждено решением Думы от 21.07.2017 № 294</t>
  </si>
  <si>
    <t>Утверждено решением Думы от 28.07.2017 № 295</t>
  </si>
  <si>
    <t>Утверждено решением Думы от 05.09.2017 № 298</t>
  </si>
  <si>
    <t>Утверждено решением Думы от 19.09.2017 № 319</t>
  </si>
  <si>
    <t>Утверждено решением Думы от 24.10.2017 № 323</t>
  </si>
  <si>
    <t>Утверждено решением Думы от 13.11.2017 № 333</t>
  </si>
  <si>
    <t>Утверждено решением Думы от 30.11.2017 № 335</t>
  </si>
  <si>
    <t>Утверждено решением Думы от 21.12.2017 № 356</t>
  </si>
  <si>
    <t>Утверждено решением Думы от 28.12.2017 № 359</t>
  </si>
  <si>
    <t xml:space="preserve">Информация о внесенных изменениях в решения Думы о бюджете Кондинского района 
от 6 декабря 2016 года № 182 «О бюджете муниципального образования Кондинский район на 2017 год и на плановый период 2018 и 2019 годов»
</t>
  </si>
  <si>
    <t>0,00</t>
  </si>
</sst>
</file>

<file path=xl/styles.xml><?xml version="1.0" encoding="utf-8"?>
<styleSheet xmlns="http://schemas.openxmlformats.org/spreadsheetml/2006/main">
  <numFmts count="4">
    <numFmt numFmtId="164" formatCode="#,##0.0;[Red]\-#,##0.0;0.0"/>
    <numFmt numFmtId="165" formatCode="#,##0.00;[Red]\-#,##0.00;0.00"/>
    <numFmt numFmtId="166" formatCode="00"/>
    <numFmt numFmtId="167" formatCode="#,##0.00_ ;[Red]\-#,##0.0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6" fillId="0" borderId="0"/>
  </cellStyleXfs>
  <cellXfs count="35">
    <xf numFmtId="0" fontId="0" fillId="0" borderId="0" xfId="0"/>
    <xf numFmtId="0" fontId="5" fillId="0" borderId="0" xfId="1" applyNumberFormat="1" applyFont="1" applyFill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166" fontId="5" fillId="2" borderId="5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protection hidden="1"/>
    </xf>
    <xf numFmtId="164" fontId="5" fillId="0" borderId="4" xfId="1" applyNumberFormat="1" applyFont="1" applyFill="1" applyBorder="1" applyAlignment="1" applyProtection="1">
      <protection hidden="1"/>
    </xf>
    <xf numFmtId="164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4" xfId="1" applyFont="1" applyBorder="1"/>
    <xf numFmtId="165" fontId="5" fillId="0" borderId="4" xfId="1" applyNumberFormat="1" applyFont="1" applyBorder="1"/>
    <xf numFmtId="167" fontId="5" fillId="0" borderId="4" xfId="1" applyNumberFormat="1" applyFont="1" applyBorder="1"/>
    <xf numFmtId="165" fontId="5" fillId="0" borderId="4" xfId="21" applyNumberFormat="1" applyFont="1" applyFill="1" applyBorder="1" applyAlignment="1" applyProtection="1">
      <protection hidden="1"/>
    </xf>
    <xf numFmtId="165" fontId="5" fillId="0" borderId="7" xfId="21" applyNumberFormat="1" applyFont="1" applyFill="1" applyBorder="1" applyAlignment="1" applyProtection="1">
      <protection hidden="1"/>
    </xf>
    <xf numFmtId="166" fontId="5" fillId="0" borderId="5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/>
    <xf numFmtId="0" fontId="5" fillId="0" borderId="4" xfId="1" applyFont="1" applyFill="1" applyBorder="1"/>
    <xf numFmtId="0" fontId="5" fillId="0" borderId="4" xfId="1" applyNumberFormat="1" applyFont="1" applyFill="1" applyBorder="1" applyAlignment="1" applyProtection="1">
      <alignment wrapText="1"/>
      <protection hidden="1"/>
    </xf>
    <xf numFmtId="0" fontId="5" fillId="0" borderId="5" xfId="1" applyNumberFormat="1" applyFont="1" applyFill="1" applyBorder="1" applyAlignment="1" applyProtection="1">
      <alignment wrapText="1"/>
      <protection hidden="1"/>
    </xf>
    <xf numFmtId="0" fontId="5" fillId="0" borderId="5" xfId="1" applyNumberFormat="1" applyFont="1" applyFill="1" applyBorder="1" applyAlignment="1" applyProtection="1">
      <alignment vertical="center" wrapText="1"/>
      <protection hidden="1"/>
    </xf>
    <xf numFmtId="0" fontId="5" fillId="0" borderId="7" xfId="1" applyNumberFormat="1" applyFont="1" applyFill="1" applyBorder="1" applyAlignment="1" applyProtection="1">
      <alignment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top"/>
      <protection hidden="1"/>
    </xf>
    <xf numFmtId="0" fontId="5" fillId="0" borderId="4" xfId="1" applyNumberFormat="1" applyFont="1" applyFill="1" applyBorder="1" applyAlignment="1" applyProtection="1">
      <alignment horizontal="center"/>
      <protection hidden="1"/>
    </xf>
    <xf numFmtId="49" fontId="5" fillId="2" borderId="5" xfId="1" applyNumberFormat="1" applyFont="1" applyFill="1" applyBorder="1" applyAlignment="1" applyProtection="1">
      <alignment horizontal="right"/>
      <protection hidden="1"/>
    </xf>
    <xf numFmtId="167" fontId="5" fillId="0" borderId="4" xfId="1" applyNumberFormat="1" applyFont="1" applyBorder="1" applyAlignment="1">
      <alignment horizontal="right"/>
    </xf>
    <xf numFmtId="167" fontId="5" fillId="0" borderId="4" xfId="1" applyNumberFormat="1" applyFont="1" applyFill="1" applyBorder="1"/>
    <xf numFmtId="0" fontId="5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65" fontId="5" fillId="0" borderId="7" xfId="1" applyNumberFormat="1" applyFont="1" applyFill="1" applyBorder="1" applyAlignment="1" applyProtection="1">
      <protection hidden="1"/>
    </xf>
    <xf numFmtId="0" fontId="5" fillId="0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9" fontId="5" fillId="0" borderId="4" xfId="1" applyNumberFormat="1" applyFont="1" applyBorder="1" applyAlignment="1">
      <alignment horizontal="right"/>
    </xf>
  </cellXfs>
  <cellStyles count="22">
    <cellStyle name="Normal" xfId="20"/>
    <cellStyle name="Обычный" xfId="0" builtinId="0"/>
    <cellStyle name="Обычный 10" xfId="3"/>
    <cellStyle name="Обычный 11" xfId="4"/>
    <cellStyle name="Обычный 12" xfId="5"/>
    <cellStyle name="Обычный 13" xfId="6"/>
    <cellStyle name="Обычный 14" xfId="7"/>
    <cellStyle name="Обычный 15" xfId="8"/>
    <cellStyle name="Обычный 16" xfId="9"/>
    <cellStyle name="Обычный 17" xfId="10"/>
    <cellStyle name="Обычный 18" xfId="19"/>
    <cellStyle name="Обычный 19" xfId="2"/>
    <cellStyle name="Обычный 2" xfId="1"/>
    <cellStyle name="Обычный 2 2" xfId="11"/>
    <cellStyle name="Обычный 2 3" xfId="21"/>
    <cellStyle name="Обычный 3" xfId="12"/>
    <cellStyle name="Обычный 4" xfId="13"/>
    <cellStyle name="Обычный 5" xfId="14"/>
    <cellStyle name="Обычный 6" xfId="15"/>
    <cellStyle name="Обычный 7" xfId="16"/>
    <cellStyle name="Обычный 8" xfId="17"/>
    <cellStyle name="Обычный 9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72"/>
  <sheetViews>
    <sheetView showGridLines="0" showZeros="0" tabSelected="1" workbookViewId="0">
      <selection activeCell="O62" sqref="O62"/>
    </sheetView>
  </sheetViews>
  <sheetFormatPr defaultColWidth="9.140625" defaultRowHeight="11.25"/>
  <cols>
    <col min="1" max="1" width="1.42578125" style="8" customWidth="1"/>
    <col min="2" max="2" width="9.140625" style="8" customWidth="1"/>
    <col min="3" max="3" width="40.28515625" style="8" customWidth="1"/>
    <col min="4" max="5" width="3.5703125" style="8" customWidth="1"/>
    <col min="6" max="6" width="15" style="8" customWidth="1"/>
    <col min="7" max="7" width="12.85546875" style="8" customWidth="1"/>
    <col min="8" max="8" width="15.42578125" style="8" customWidth="1"/>
    <col min="9" max="9" width="12.7109375" style="8" customWidth="1"/>
    <col min="10" max="10" width="13.140625" style="8" customWidth="1"/>
    <col min="11" max="11" width="13.42578125" style="8" customWidth="1"/>
    <col min="12" max="12" width="13.5703125" style="8" customWidth="1"/>
    <col min="13" max="13" width="12.5703125" style="8" customWidth="1"/>
    <col min="14" max="14" width="13.7109375" style="8" customWidth="1"/>
    <col min="15" max="15" width="13.28515625" style="8" customWidth="1"/>
    <col min="16" max="16" width="16.42578125" style="8" customWidth="1"/>
    <col min="17" max="17" width="12.85546875" style="8" customWidth="1"/>
    <col min="18" max="18" width="14.85546875" style="8" customWidth="1"/>
    <col min="19" max="19" width="13.5703125" style="8" customWidth="1"/>
    <col min="20" max="20" width="17" style="8" customWidth="1"/>
    <col min="21" max="21" width="13.7109375" style="8" customWidth="1"/>
    <col min="22" max="22" width="16.28515625" style="8" customWidth="1"/>
    <col min="23" max="23" width="14.140625" style="8" customWidth="1"/>
    <col min="24" max="24" width="17.140625" style="8" customWidth="1"/>
    <col min="25" max="25" width="11.28515625" style="8" customWidth="1"/>
    <col min="26" max="26" width="15.85546875" style="8" customWidth="1"/>
    <col min="27" max="27" width="12.7109375" style="8" customWidth="1"/>
    <col min="28" max="28" width="14" style="8" customWidth="1"/>
    <col min="29" max="29" width="11.7109375" style="8" customWidth="1"/>
    <col min="30" max="30" width="13.85546875" style="8" customWidth="1"/>
    <col min="31" max="31" width="12.42578125" style="8" customWidth="1"/>
    <col min="32" max="32" width="16.140625" style="8" customWidth="1"/>
    <col min="33" max="33" width="11" style="8" customWidth="1"/>
    <col min="34" max="34" width="16.42578125" style="8" customWidth="1"/>
    <col min="35" max="35" width="12.28515625" style="8" customWidth="1"/>
    <col min="36" max="36" width="15.5703125" style="8" customWidth="1"/>
    <col min="37" max="37" width="12.85546875" style="8" customWidth="1"/>
    <col min="38" max="38" width="14.5703125" style="8" customWidth="1"/>
    <col min="39" max="39" width="12.140625" style="8" customWidth="1"/>
    <col min="40" max="40" width="13.7109375" style="8" customWidth="1"/>
    <col min="41" max="233" width="9.140625" style="8" customWidth="1"/>
    <col min="234" max="16384" width="9.140625" style="8"/>
  </cols>
  <sheetData>
    <row r="1" spans="1:40" ht="48" customHeight="1">
      <c r="A1" s="32" t="s">
        <v>80</v>
      </c>
      <c r="B1" s="32"/>
      <c r="C1" s="32"/>
      <c r="D1" s="32"/>
      <c r="E1" s="32"/>
      <c r="F1" s="32"/>
      <c r="G1" s="33"/>
      <c r="H1" s="33"/>
      <c r="I1" s="33"/>
      <c r="J1" s="33"/>
      <c r="K1" s="33"/>
      <c r="L1" s="33"/>
      <c r="M1" s="33"/>
    </row>
    <row r="2" spans="1:40" ht="18.75" customHeight="1">
      <c r="A2" s="1"/>
      <c r="B2" s="1"/>
      <c r="C2" s="1"/>
      <c r="D2" s="1"/>
      <c r="E2" s="1"/>
      <c r="F2" s="1"/>
    </row>
    <row r="3" spans="1:40" ht="18" customHeight="1">
      <c r="A3" s="1"/>
      <c r="B3" s="21" t="s">
        <v>58</v>
      </c>
      <c r="C3" s="21"/>
      <c r="D3" s="21" t="s">
        <v>54</v>
      </c>
      <c r="E3" s="21" t="s">
        <v>53</v>
      </c>
      <c r="F3" s="21" t="s">
        <v>59</v>
      </c>
      <c r="G3" s="21" t="s">
        <v>61</v>
      </c>
      <c r="H3" s="21" t="s">
        <v>63</v>
      </c>
      <c r="I3" s="21" t="s">
        <v>61</v>
      </c>
      <c r="J3" s="21" t="s">
        <v>64</v>
      </c>
      <c r="K3" s="21" t="s">
        <v>61</v>
      </c>
      <c r="L3" s="21" t="s">
        <v>65</v>
      </c>
      <c r="M3" s="21" t="s">
        <v>61</v>
      </c>
      <c r="N3" s="21" t="s">
        <v>66</v>
      </c>
      <c r="O3" s="21" t="s">
        <v>61</v>
      </c>
      <c r="P3" s="21" t="s">
        <v>67</v>
      </c>
      <c r="Q3" s="21" t="s">
        <v>61</v>
      </c>
      <c r="R3" s="21" t="s">
        <v>68</v>
      </c>
      <c r="S3" s="21" t="s">
        <v>61</v>
      </c>
      <c r="T3" s="22" t="s">
        <v>69</v>
      </c>
      <c r="U3" s="21" t="s">
        <v>61</v>
      </c>
      <c r="V3" s="21" t="s">
        <v>70</v>
      </c>
      <c r="W3" s="21" t="s">
        <v>61</v>
      </c>
      <c r="X3" s="21" t="s">
        <v>71</v>
      </c>
      <c r="Y3" s="21" t="s">
        <v>61</v>
      </c>
      <c r="Z3" s="21" t="s">
        <v>72</v>
      </c>
      <c r="AA3" s="21" t="s">
        <v>61</v>
      </c>
      <c r="AB3" s="21" t="s">
        <v>73</v>
      </c>
      <c r="AC3" s="21" t="s">
        <v>61</v>
      </c>
      <c r="AD3" s="21" t="s">
        <v>74</v>
      </c>
      <c r="AE3" s="21" t="s">
        <v>61</v>
      </c>
      <c r="AF3" s="21" t="s">
        <v>75</v>
      </c>
      <c r="AG3" s="21" t="s">
        <v>61</v>
      </c>
      <c r="AH3" s="21" t="s">
        <v>76</v>
      </c>
      <c r="AI3" s="21" t="s">
        <v>61</v>
      </c>
      <c r="AJ3" s="21" t="s">
        <v>77</v>
      </c>
      <c r="AK3" s="21" t="s">
        <v>61</v>
      </c>
      <c r="AL3" s="21" t="s">
        <v>78</v>
      </c>
      <c r="AM3" s="21" t="s">
        <v>61</v>
      </c>
      <c r="AN3" s="21" t="s">
        <v>79</v>
      </c>
    </row>
    <row r="4" spans="1:40" ht="15" customHeight="1">
      <c r="A4" s="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2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</row>
    <row r="5" spans="1:40" ht="13.5" customHeight="1">
      <c r="A5" s="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2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</row>
    <row r="6" spans="1:40" ht="12.75" customHeight="1">
      <c r="A6" s="1"/>
      <c r="B6" s="23">
        <v>1</v>
      </c>
      <c r="C6" s="23"/>
      <c r="D6" s="24">
        <v>2</v>
      </c>
      <c r="E6" s="24">
        <v>3</v>
      </c>
      <c r="F6" s="24">
        <v>4</v>
      </c>
      <c r="G6" s="24">
        <v>5</v>
      </c>
      <c r="H6" s="24">
        <v>6</v>
      </c>
      <c r="I6" s="24">
        <v>7</v>
      </c>
      <c r="J6" s="24">
        <v>8</v>
      </c>
      <c r="K6" s="24">
        <v>9</v>
      </c>
      <c r="L6" s="24">
        <v>10</v>
      </c>
      <c r="M6" s="24">
        <v>11</v>
      </c>
      <c r="N6" s="24">
        <v>12</v>
      </c>
      <c r="O6" s="24">
        <v>13</v>
      </c>
      <c r="P6" s="24">
        <v>14</v>
      </c>
      <c r="Q6" s="24">
        <v>15</v>
      </c>
      <c r="R6" s="24">
        <v>16</v>
      </c>
      <c r="S6" s="24">
        <v>17</v>
      </c>
      <c r="T6" s="24">
        <v>18</v>
      </c>
      <c r="U6" s="24">
        <v>19</v>
      </c>
      <c r="V6" s="24">
        <v>20</v>
      </c>
      <c r="W6" s="24">
        <v>21</v>
      </c>
      <c r="X6" s="24">
        <v>22</v>
      </c>
      <c r="Y6" s="24">
        <v>23</v>
      </c>
      <c r="Z6" s="24">
        <v>24</v>
      </c>
      <c r="AA6" s="24">
        <v>25</v>
      </c>
      <c r="AB6" s="24">
        <v>26</v>
      </c>
      <c r="AC6" s="24">
        <v>27</v>
      </c>
      <c r="AD6" s="24">
        <v>28</v>
      </c>
      <c r="AE6" s="24">
        <v>29</v>
      </c>
      <c r="AF6" s="24">
        <v>30</v>
      </c>
      <c r="AG6" s="24">
        <v>31</v>
      </c>
      <c r="AH6" s="24">
        <v>32</v>
      </c>
      <c r="AI6" s="24">
        <v>33</v>
      </c>
      <c r="AJ6" s="24">
        <v>34</v>
      </c>
      <c r="AK6" s="24">
        <v>35</v>
      </c>
      <c r="AL6" s="24">
        <v>36</v>
      </c>
      <c r="AM6" s="24">
        <v>37</v>
      </c>
      <c r="AN6" s="24">
        <v>38</v>
      </c>
    </row>
    <row r="7" spans="1:40" ht="15.75" customHeight="1">
      <c r="A7" s="2"/>
      <c r="B7" s="17" t="s">
        <v>52</v>
      </c>
      <c r="C7" s="18"/>
      <c r="D7" s="3">
        <v>1</v>
      </c>
      <c r="E7" s="25" t="s">
        <v>60</v>
      </c>
      <c r="F7" s="4">
        <v>380746147</v>
      </c>
      <c r="G7" s="10">
        <f>H7-F7</f>
        <v>13833232.189999998</v>
      </c>
      <c r="H7" s="4">
        <f>H8+H9+H10+H11+H12+H13+H14</f>
        <v>394579379.19</v>
      </c>
      <c r="I7" s="11">
        <f>J7-H7</f>
        <v>15876736</v>
      </c>
      <c r="J7" s="4">
        <f>J8+J9+J10+J11+J12+J13+J14</f>
        <v>410456115.19</v>
      </c>
      <c r="K7" s="10">
        <f>L7-J7</f>
        <v>18276819.660000026</v>
      </c>
      <c r="L7" s="12">
        <f>L8+L9+L10+L11+L12+L13+L14</f>
        <v>428732934.85000002</v>
      </c>
      <c r="M7" s="11">
        <f>N7-L7</f>
        <v>0</v>
      </c>
      <c r="N7" s="12">
        <f>N8+N9+N10+N11+N12+N13+N14</f>
        <v>428732934.85000002</v>
      </c>
      <c r="O7" s="11">
        <f>P7-N7</f>
        <v>-3400000</v>
      </c>
      <c r="P7" s="12">
        <f>P8+P9+P10+P11+P12+P13+P14</f>
        <v>425332934.85000002</v>
      </c>
      <c r="Q7" s="11">
        <f>R7-P7</f>
        <v>-21791154</v>
      </c>
      <c r="R7" s="12">
        <f>R8+R9+R10+R11+R12+R13+R14</f>
        <v>403541780.85000002</v>
      </c>
      <c r="S7" s="11">
        <f>T7-R7</f>
        <v>-13446248.460000038</v>
      </c>
      <c r="T7" s="13">
        <v>390095532.38999999</v>
      </c>
      <c r="U7" s="11">
        <f>V7-T7</f>
        <v>0</v>
      </c>
      <c r="V7" s="12">
        <v>390095532.38999999</v>
      </c>
      <c r="W7" s="11">
        <f>X7-V7</f>
        <v>-4276594.3799999952</v>
      </c>
      <c r="X7" s="12">
        <v>385818938.00999999</v>
      </c>
      <c r="Y7" s="11">
        <f>Z7-X7</f>
        <v>3192737.8000000119</v>
      </c>
      <c r="Z7" s="12">
        <v>389011675.81</v>
      </c>
      <c r="AA7" s="11">
        <f>AB7-Z7</f>
        <v>1331890.8199999928</v>
      </c>
      <c r="AB7" s="12">
        <v>390343566.63</v>
      </c>
      <c r="AC7" s="11">
        <f>AD7-AB7</f>
        <v>914870.25</v>
      </c>
      <c r="AD7" s="12">
        <v>391258436.88</v>
      </c>
      <c r="AE7" s="11">
        <f>AF7-AD7</f>
        <v>-27627390.969999969</v>
      </c>
      <c r="AF7" s="12">
        <v>363631045.91000003</v>
      </c>
      <c r="AG7" s="26">
        <f>AH7-AF7</f>
        <v>0</v>
      </c>
      <c r="AH7" s="12">
        <v>363631045.91000003</v>
      </c>
      <c r="AI7" s="11">
        <f>AJ7-AH7</f>
        <v>5216478.6199999452</v>
      </c>
      <c r="AJ7" s="12">
        <v>368847524.52999997</v>
      </c>
      <c r="AK7" s="11">
        <f>AL7-AJ7</f>
        <v>0</v>
      </c>
      <c r="AL7" s="12">
        <v>368847524.52999997</v>
      </c>
      <c r="AM7" s="11">
        <f>AN7-AL7</f>
        <v>22184597.200000048</v>
      </c>
      <c r="AN7" s="12">
        <v>391032121.73000002</v>
      </c>
    </row>
    <row r="8" spans="1:40" ht="21.75" customHeight="1">
      <c r="A8" s="2"/>
      <c r="B8" s="17" t="s">
        <v>51</v>
      </c>
      <c r="C8" s="18"/>
      <c r="D8" s="3">
        <v>1</v>
      </c>
      <c r="E8" s="3">
        <v>2</v>
      </c>
      <c r="F8" s="4">
        <v>3427000</v>
      </c>
      <c r="G8" s="10">
        <f t="shared" ref="G8:G62" si="0">H8-F8</f>
        <v>0</v>
      </c>
      <c r="H8" s="4">
        <v>3427000</v>
      </c>
      <c r="I8" s="11">
        <f t="shared" ref="I8:I62" si="1">J8-H8</f>
        <v>0</v>
      </c>
      <c r="J8" s="12">
        <v>3427000</v>
      </c>
      <c r="K8" s="10">
        <f t="shared" ref="K8:K62" si="2">L8-J8</f>
        <v>0</v>
      </c>
      <c r="L8" s="12">
        <v>3427000</v>
      </c>
      <c r="M8" s="11">
        <f t="shared" ref="M8:O62" si="3">N8-L8</f>
        <v>0</v>
      </c>
      <c r="N8" s="12">
        <v>3427000</v>
      </c>
      <c r="O8" s="11">
        <f t="shared" ref="O8:O61" si="4">P8-N8</f>
        <v>0</v>
      </c>
      <c r="P8" s="12">
        <v>3427000</v>
      </c>
      <c r="Q8" s="11">
        <f t="shared" ref="Q8:Q19" si="5">R8-P8</f>
        <v>0</v>
      </c>
      <c r="R8" s="12">
        <v>3427000</v>
      </c>
      <c r="S8" s="11">
        <f t="shared" ref="S8:S62" si="6">T8-R8</f>
        <v>0</v>
      </c>
      <c r="T8" s="13">
        <v>3427000</v>
      </c>
      <c r="U8" s="11">
        <f t="shared" ref="U8:U62" si="7">V8-T8</f>
        <v>0</v>
      </c>
      <c r="V8" s="12">
        <v>3427000</v>
      </c>
      <c r="W8" s="11">
        <f t="shared" ref="W8:W62" si="8">X8-V8</f>
        <v>0</v>
      </c>
      <c r="X8" s="12">
        <v>3427000</v>
      </c>
      <c r="Y8" s="11">
        <f t="shared" ref="Y8:Y62" si="9">Z8-X8</f>
        <v>0</v>
      </c>
      <c r="Z8" s="12">
        <v>3427000</v>
      </c>
      <c r="AA8" s="11">
        <f t="shared" ref="AA8:AA62" si="10">AB8-Z8</f>
        <v>0</v>
      </c>
      <c r="AB8" s="12">
        <v>3427000</v>
      </c>
      <c r="AC8" s="11">
        <f t="shared" ref="AC8:AC62" si="11">AD8-AB8</f>
        <v>0</v>
      </c>
      <c r="AD8" s="12">
        <v>3427000</v>
      </c>
      <c r="AE8" s="11">
        <f t="shared" ref="AE8:AE62" si="12">AF8-AD8</f>
        <v>0</v>
      </c>
      <c r="AF8" s="12">
        <v>3427000</v>
      </c>
      <c r="AG8" s="26">
        <f t="shared" ref="AG8:AG62" si="13">AH8-AF8</f>
        <v>0</v>
      </c>
      <c r="AH8" s="12">
        <v>3427000</v>
      </c>
      <c r="AI8" s="11">
        <f t="shared" ref="AI8:AI62" si="14">AJ8-AH8</f>
        <v>187900</v>
      </c>
      <c r="AJ8" s="12">
        <v>3614900</v>
      </c>
      <c r="AK8" s="11">
        <f t="shared" ref="AK8:AK62" si="15">AL8-AJ8</f>
        <v>0</v>
      </c>
      <c r="AL8" s="12">
        <v>3614900</v>
      </c>
      <c r="AM8" s="11">
        <f t="shared" ref="AM8:AM62" si="16">AN8-AL8</f>
        <v>28908.720000000205</v>
      </c>
      <c r="AN8" s="12">
        <v>3643808.72</v>
      </c>
    </row>
    <row r="9" spans="1:40" ht="32.25" customHeight="1">
      <c r="A9" s="2"/>
      <c r="B9" s="17" t="s">
        <v>50</v>
      </c>
      <c r="C9" s="18"/>
      <c r="D9" s="3">
        <v>1</v>
      </c>
      <c r="E9" s="3">
        <v>3</v>
      </c>
      <c r="F9" s="4">
        <v>11826600</v>
      </c>
      <c r="G9" s="10">
        <f t="shared" si="0"/>
        <v>0</v>
      </c>
      <c r="H9" s="4">
        <v>11826600</v>
      </c>
      <c r="I9" s="11">
        <f t="shared" si="1"/>
        <v>0</v>
      </c>
      <c r="J9" s="12">
        <v>11826600</v>
      </c>
      <c r="K9" s="10">
        <f t="shared" si="2"/>
        <v>0</v>
      </c>
      <c r="L9" s="12">
        <v>11826600</v>
      </c>
      <c r="M9" s="11">
        <f t="shared" si="3"/>
        <v>0</v>
      </c>
      <c r="N9" s="12">
        <v>11826600</v>
      </c>
      <c r="O9" s="11">
        <f t="shared" si="4"/>
        <v>0</v>
      </c>
      <c r="P9" s="12">
        <f>N9</f>
        <v>11826600</v>
      </c>
      <c r="Q9" s="11">
        <f t="shared" si="5"/>
        <v>0</v>
      </c>
      <c r="R9" s="12">
        <f>P9</f>
        <v>11826600</v>
      </c>
      <c r="S9" s="11">
        <f t="shared" si="6"/>
        <v>-8953739.4199999999</v>
      </c>
      <c r="T9" s="13">
        <v>2872860.58</v>
      </c>
      <c r="U9" s="11">
        <f t="shared" si="7"/>
        <v>0</v>
      </c>
      <c r="V9" s="12">
        <v>2872860.58</v>
      </c>
      <c r="W9" s="11">
        <f t="shared" si="8"/>
        <v>0</v>
      </c>
      <c r="X9" s="12">
        <v>2872860.58</v>
      </c>
      <c r="Y9" s="11">
        <f t="shared" si="9"/>
        <v>0</v>
      </c>
      <c r="Z9" s="12">
        <v>2872860.58</v>
      </c>
      <c r="AA9" s="11">
        <f t="shared" si="10"/>
        <v>0</v>
      </c>
      <c r="AB9" s="12">
        <v>2872860.58</v>
      </c>
      <c r="AC9" s="11">
        <f t="shared" si="11"/>
        <v>0</v>
      </c>
      <c r="AD9" s="12">
        <v>2872860.58</v>
      </c>
      <c r="AE9" s="11">
        <f t="shared" si="12"/>
        <v>0</v>
      </c>
      <c r="AF9" s="12">
        <v>2872860.58</v>
      </c>
      <c r="AG9" s="26">
        <f t="shared" si="13"/>
        <v>0</v>
      </c>
      <c r="AH9" s="12">
        <v>2872860.58</v>
      </c>
      <c r="AI9" s="11">
        <f t="shared" si="14"/>
        <v>-98300</v>
      </c>
      <c r="AJ9" s="12">
        <v>2774560.58</v>
      </c>
      <c r="AK9" s="11">
        <f t="shared" si="15"/>
        <v>0</v>
      </c>
      <c r="AL9" s="12">
        <v>2774560.58</v>
      </c>
      <c r="AM9" s="11">
        <f t="shared" si="16"/>
        <v>-26.020000000018626</v>
      </c>
      <c r="AN9" s="12">
        <v>2774534.56</v>
      </c>
    </row>
    <row r="10" spans="1:40" ht="32.25" customHeight="1">
      <c r="A10" s="2"/>
      <c r="B10" s="17" t="s">
        <v>49</v>
      </c>
      <c r="C10" s="18"/>
      <c r="D10" s="14">
        <v>1</v>
      </c>
      <c r="E10" s="14">
        <v>4</v>
      </c>
      <c r="F10" s="4">
        <v>112524647</v>
      </c>
      <c r="G10" s="15">
        <f t="shared" si="0"/>
        <v>0</v>
      </c>
      <c r="H10" s="4">
        <v>112524647</v>
      </c>
      <c r="I10" s="27">
        <f t="shared" si="1"/>
        <v>0</v>
      </c>
      <c r="J10" s="4">
        <v>112524647</v>
      </c>
      <c r="K10" s="15">
        <f t="shared" si="2"/>
        <v>2825989.8100000024</v>
      </c>
      <c r="L10" s="12">
        <f>J10+2825989.81</f>
        <v>115350636.81</v>
      </c>
      <c r="M10" s="11">
        <f t="shared" si="3"/>
        <v>0</v>
      </c>
      <c r="N10" s="12">
        <f>L10</f>
        <v>115350636.81</v>
      </c>
      <c r="O10" s="11">
        <f t="shared" si="4"/>
        <v>0</v>
      </c>
      <c r="P10" s="12">
        <f>N10</f>
        <v>115350636.81</v>
      </c>
      <c r="Q10" s="11">
        <f t="shared" si="5"/>
        <v>0</v>
      </c>
      <c r="R10" s="12">
        <f>P10</f>
        <v>115350636.81</v>
      </c>
      <c r="S10" s="11">
        <f t="shared" si="6"/>
        <v>1386921</v>
      </c>
      <c r="T10" s="13">
        <v>116737557.81</v>
      </c>
      <c r="U10" s="11">
        <f t="shared" si="7"/>
        <v>0</v>
      </c>
      <c r="V10" s="12">
        <v>116737557.81</v>
      </c>
      <c r="W10" s="11">
        <f t="shared" si="8"/>
        <v>0</v>
      </c>
      <c r="X10" s="12">
        <v>116737557.81</v>
      </c>
      <c r="Y10" s="11">
        <f t="shared" si="9"/>
        <v>0</v>
      </c>
      <c r="Z10" s="12">
        <v>116737557.81</v>
      </c>
      <c r="AA10" s="11">
        <f t="shared" si="10"/>
        <v>8929791.4200000018</v>
      </c>
      <c r="AB10" s="12">
        <v>125667349.23</v>
      </c>
      <c r="AC10" s="11">
        <f t="shared" si="11"/>
        <v>0</v>
      </c>
      <c r="AD10" s="12">
        <v>125667349.23</v>
      </c>
      <c r="AE10" s="11">
        <f t="shared" si="12"/>
        <v>-36000</v>
      </c>
      <c r="AF10" s="12">
        <v>125631349.23</v>
      </c>
      <c r="AG10" s="26">
        <f t="shared" si="13"/>
        <v>0</v>
      </c>
      <c r="AH10" s="12">
        <v>125631349.23</v>
      </c>
      <c r="AI10" s="11">
        <f t="shared" si="14"/>
        <v>-6031343.799999997</v>
      </c>
      <c r="AJ10" s="12">
        <v>119600005.43000001</v>
      </c>
      <c r="AK10" s="11">
        <f t="shared" si="15"/>
        <v>0</v>
      </c>
      <c r="AL10" s="12">
        <v>119600005.43000001</v>
      </c>
      <c r="AM10" s="11">
        <f t="shared" si="16"/>
        <v>1018190.8699999899</v>
      </c>
      <c r="AN10" s="12">
        <v>120618196.3</v>
      </c>
    </row>
    <row r="11" spans="1:40" ht="18" customHeight="1">
      <c r="A11" s="2"/>
      <c r="B11" s="19" t="s">
        <v>57</v>
      </c>
      <c r="C11" s="20"/>
      <c r="D11" s="14">
        <v>1</v>
      </c>
      <c r="E11" s="14">
        <v>5</v>
      </c>
      <c r="F11" s="4">
        <v>0</v>
      </c>
      <c r="G11" s="15">
        <f t="shared" si="0"/>
        <v>0</v>
      </c>
      <c r="H11" s="16">
        <v>0</v>
      </c>
      <c r="I11" s="27">
        <f t="shared" si="1"/>
        <v>0</v>
      </c>
      <c r="J11" s="16"/>
      <c r="K11" s="15">
        <f t="shared" si="2"/>
        <v>0</v>
      </c>
      <c r="L11" s="16"/>
      <c r="M11" s="11">
        <f t="shared" si="3"/>
        <v>0</v>
      </c>
      <c r="N11" s="9"/>
      <c r="O11" s="11">
        <f t="shared" si="4"/>
        <v>0</v>
      </c>
      <c r="P11" s="12"/>
      <c r="Q11" s="11">
        <f t="shared" si="5"/>
        <v>0</v>
      </c>
      <c r="R11" s="12">
        <v>0</v>
      </c>
      <c r="S11" s="11">
        <f t="shared" si="6"/>
        <v>2400</v>
      </c>
      <c r="T11" s="13">
        <v>2400</v>
      </c>
      <c r="U11" s="11">
        <f t="shared" si="7"/>
        <v>0</v>
      </c>
      <c r="V11" s="12">
        <v>2400</v>
      </c>
      <c r="W11" s="11">
        <f t="shared" si="8"/>
        <v>4000</v>
      </c>
      <c r="X11" s="12">
        <v>6400</v>
      </c>
      <c r="Y11" s="11">
        <f t="shared" si="9"/>
        <v>0</v>
      </c>
      <c r="Z11" s="12">
        <v>6400</v>
      </c>
      <c r="AA11" s="11">
        <f t="shared" si="10"/>
        <v>0</v>
      </c>
      <c r="AB11" s="12">
        <v>6400</v>
      </c>
      <c r="AC11" s="11">
        <f t="shared" si="11"/>
        <v>0</v>
      </c>
      <c r="AD11" s="12">
        <v>6400</v>
      </c>
      <c r="AE11" s="11">
        <f t="shared" si="12"/>
        <v>0</v>
      </c>
      <c r="AF11" s="12">
        <v>6400</v>
      </c>
      <c r="AG11" s="26">
        <f t="shared" si="13"/>
        <v>0</v>
      </c>
      <c r="AH11" s="12">
        <v>6400</v>
      </c>
      <c r="AI11" s="11">
        <f t="shared" si="14"/>
        <v>0</v>
      </c>
      <c r="AJ11" s="12">
        <v>6400</v>
      </c>
      <c r="AK11" s="11">
        <f t="shared" si="15"/>
        <v>0</v>
      </c>
      <c r="AL11" s="12">
        <v>6400</v>
      </c>
      <c r="AM11" s="11">
        <f t="shared" si="16"/>
        <v>0</v>
      </c>
      <c r="AN11" s="12">
        <v>6400</v>
      </c>
    </row>
    <row r="12" spans="1:40" ht="23.25" customHeight="1">
      <c r="A12" s="2"/>
      <c r="B12" s="17" t="s">
        <v>48</v>
      </c>
      <c r="C12" s="18"/>
      <c r="D12" s="3">
        <v>1</v>
      </c>
      <c r="E12" s="3">
        <v>6</v>
      </c>
      <c r="F12" s="4">
        <v>28943600</v>
      </c>
      <c r="G12" s="10">
        <f t="shared" si="0"/>
        <v>0</v>
      </c>
      <c r="H12" s="4">
        <v>28943600</v>
      </c>
      <c r="I12" s="11">
        <f t="shared" si="1"/>
        <v>0</v>
      </c>
      <c r="J12" s="4">
        <v>28943600</v>
      </c>
      <c r="K12" s="10">
        <f t="shared" si="2"/>
        <v>2125851.2800000012</v>
      </c>
      <c r="L12" s="12">
        <v>31069451.280000001</v>
      </c>
      <c r="M12" s="11">
        <f t="shared" si="3"/>
        <v>0</v>
      </c>
      <c r="N12" s="12">
        <f>L12</f>
        <v>31069451.280000001</v>
      </c>
      <c r="O12" s="11">
        <f t="shared" si="4"/>
        <v>0</v>
      </c>
      <c r="P12" s="12">
        <f>N12</f>
        <v>31069451.280000001</v>
      </c>
      <c r="Q12" s="11">
        <f t="shared" si="5"/>
        <v>0</v>
      </c>
      <c r="R12" s="12">
        <f>P12</f>
        <v>31069451.280000001</v>
      </c>
      <c r="S12" s="11">
        <f t="shared" si="6"/>
        <v>2220267</v>
      </c>
      <c r="T12" s="13">
        <v>33289718.280000001</v>
      </c>
      <c r="U12" s="11">
        <f t="shared" si="7"/>
        <v>0</v>
      </c>
      <c r="V12" s="12">
        <v>33289718.280000001</v>
      </c>
      <c r="W12" s="11">
        <f t="shared" si="8"/>
        <v>0</v>
      </c>
      <c r="X12" s="12">
        <v>33289718.280000001</v>
      </c>
      <c r="Y12" s="11">
        <f t="shared" si="9"/>
        <v>0</v>
      </c>
      <c r="Z12" s="12">
        <v>33289718.280000001</v>
      </c>
      <c r="AA12" s="11">
        <f t="shared" si="10"/>
        <v>-1579310.4000000022</v>
      </c>
      <c r="AB12" s="12">
        <v>31710407.879999999</v>
      </c>
      <c r="AC12" s="11">
        <f t="shared" si="11"/>
        <v>0</v>
      </c>
      <c r="AD12" s="12">
        <v>31710407.879999999</v>
      </c>
      <c r="AE12" s="11">
        <f t="shared" si="12"/>
        <v>-471100</v>
      </c>
      <c r="AF12" s="12">
        <v>31239307.879999999</v>
      </c>
      <c r="AG12" s="26">
        <f t="shared" si="13"/>
        <v>0</v>
      </c>
      <c r="AH12" s="12">
        <v>31239307.879999999</v>
      </c>
      <c r="AI12" s="11">
        <f t="shared" si="14"/>
        <v>-1255888.1499999985</v>
      </c>
      <c r="AJ12" s="12">
        <v>29983419.73</v>
      </c>
      <c r="AK12" s="11">
        <f t="shared" si="15"/>
        <v>0</v>
      </c>
      <c r="AL12" s="12">
        <v>29983419.73</v>
      </c>
      <c r="AM12" s="11">
        <f t="shared" si="16"/>
        <v>263971.44000000134</v>
      </c>
      <c r="AN12" s="12">
        <v>30247391.170000002</v>
      </c>
    </row>
    <row r="13" spans="1:40" ht="15.75" customHeight="1">
      <c r="A13" s="2"/>
      <c r="B13" s="17" t="s">
        <v>47</v>
      </c>
      <c r="C13" s="18"/>
      <c r="D13" s="3">
        <v>1</v>
      </c>
      <c r="E13" s="3">
        <v>11</v>
      </c>
      <c r="F13" s="4">
        <v>1000000</v>
      </c>
      <c r="G13" s="10">
        <f t="shared" si="0"/>
        <v>0</v>
      </c>
      <c r="H13" s="4">
        <v>1000000</v>
      </c>
      <c r="I13" s="11">
        <f t="shared" si="1"/>
        <v>0</v>
      </c>
      <c r="J13" s="4">
        <v>1000000</v>
      </c>
      <c r="K13" s="10">
        <f t="shared" si="2"/>
        <v>0</v>
      </c>
      <c r="L13" s="4">
        <v>1000000</v>
      </c>
      <c r="M13" s="11">
        <f t="shared" si="3"/>
        <v>0</v>
      </c>
      <c r="N13" s="12">
        <f>L13</f>
        <v>1000000</v>
      </c>
      <c r="O13" s="11">
        <f t="shared" si="4"/>
        <v>0</v>
      </c>
      <c r="P13" s="12">
        <f>N13</f>
        <v>1000000</v>
      </c>
      <c r="Q13" s="11">
        <f t="shared" si="5"/>
        <v>0</v>
      </c>
      <c r="R13" s="12">
        <f>P13</f>
        <v>1000000</v>
      </c>
      <c r="S13" s="11">
        <f t="shared" si="6"/>
        <v>-246045.37</v>
      </c>
      <c r="T13" s="13">
        <v>753954.63</v>
      </c>
      <c r="U13" s="11">
        <f t="shared" si="7"/>
        <v>0</v>
      </c>
      <c r="V13" s="12">
        <v>753954.63</v>
      </c>
      <c r="W13" s="11">
        <f t="shared" si="8"/>
        <v>0</v>
      </c>
      <c r="X13" s="12">
        <v>753954.63</v>
      </c>
      <c r="Y13" s="11">
        <f t="shared" si="9"/>
        <v>0</v>
      </c>
      <c r="Z13" s="12">
        <v>753954.63</v>
      </c>
      <c r="AA13" s="11">
        <f t="shared" si="10"/>
        <v>-93000</v>
      </c>
      <c r="AB13" s="12">
        <v>660954.63</v>
      </c>
      <c r="AC13" s="11">
        <f t="shared" si="11"/>
        <v>0</v>
      </c>
      <c r="AD13" s="12">
        <v>660954.63</v>
      </c>
      <c r="AE13" s="11">
        <f t="shared" si="12"/>
        <v>-184080</v>
      </c>
      <c r="AF13" s="12">
        <v>476874.63</v>
      </c>
      <c r="AG13" s="26">
        <f t="shared" si="13"/>
        <v>0</v>
      </c>
      <c r="AH13" s="12">
        <v>476874.63</v>
      </c>
      <c r="AI13" s="11">
        <f t="shared" si="14"/>
        <v>0</v>
      </c>
      <c r="AJ13" s="12">
        <v>476874.63</v>
      </c>
      <c r="AK13" s="11">
        <f t="shared" si="15"/>
        <v>0</v>
      </c>
      <c r="AL13" s="12">
        <v>476874.63</v>
      </c>
      <c r="AM13" s="11">
        <f t="shared" si="16"/>
        <v>-99268</v>
      </c>
      <c r="AN13" s="12">
        <v>377606.63</v>
      </c>
    </row>
    <row r="14" spans="1:40" ht="15.75" customHeight="1">
      <c r="A14" s="2"/>
      <c r="B14" s="17" t="s">
        <v>46</v>
      </c>
      <c r="C14" s="18"/>
      <c r="D14" s="3">
        <v>1</v>
      </c>
      <c r="E14" s="3">
        <v>13</v>
      </c>
      <c r="F14" s="4">
        <v>223024300</v>
      </c>
      <c r="G14" s="10">
        <f t="shared" si="0"/>
        <v>13833232.189999998</v>
      </c>
      <c r="H14" s="4">
        <v>236857532.19</v>
      </c>
      <c r="I14" s="11">
        <f t="shared" si="1"/>
        <v>15876736</v>
      </c>
      <c r="J14" s="12">
        <f>H14+15876736</f>
        <v>252734268.19</v>
      </c>
      <c r="K14" s="10">
        <f t="shared" si="2"/>
        <v>13324978.569999993</v>
      </c>
      <c r="L14" s="12">
        <f>J14+13324978.57</f>
        <v>266059246.75999999</v>
      </c>
      <c r="M14" s="11">
        <f t="shared" si="3"/>
        <v>0</v>
      </c>
      <c r="N14" s="12">
        <f>L14</f>
        <v>266059246.75999999</v>
      </c>
      <c r="O14" s="11">
        <f t="shared" si="4"/>
        <v>-3400000</v>
      </c>
      <c r="P14" s="12">
        <f>N14-3400000</f>
        <v>262659246.75999999</v>
      </c>
      <c r="Q14" s="11">
        <f t="shared" si="5"/>
        <v>-21791154</v>
      </c>
      <c r="R14" s="12">
        <f>P14-21791154</f>
        <v>240868092.75999999</v>
      </c>
      <c r="S14" s="11">
        <f t="shared" si="6"/>
        <v>-7856051.6699999869</v>
      </c>
      <c r="T14" s="13">
        <f>R14-7856051.67</f>
        <v>233012041.09</v>
      </c>
      <c r="U14" s="11">
        <f t="shared" si="7"/>
        <v>0</v>
      </c>
      <c r="V14" s="12">
        <v>233012041.09</v>
      </c>
      <c r="W14" s="11">
        <f t="shared" si="8"/>
        <v>-4280594.3799999952</v>
      </c>
      <c r="X14" s="12">
        <v>228731446.71000001</v>
      </c>
      <c r="Y14" s="11">
        <f t="shared" si="9"/>
        <v>3192737.7999999821</v>
      </c>
      <c r="Z14" s="12">
        <v>231924184.50999999</v>
      </c>
      <c r="AA14" s="11">
        <f t="shared" si="10"/>
        <v>-5925590.1999999881</v>
      </c>
      <c r="AB14" s="12">
        <v>225998594.31</v>
      </c>
      <c r="AC14" s="11">
        <f t="shared" si="11"/>
        <v>914870.25</v>
      </c>
      <c r="AD14" s="12">
        <v>226913464.56</v>
      </c>
      <c r="AE14" s="11">
        <f t="shared" si="12"/>
        <v>-26936210.969999999</v>
      </c>
      <c r="AF14" s="12">
        <v>199977253.59</v>
      </c>
      <c r="AG14" s="26">
        <f t="shared" si="13"/>
        <v>0</v>
      </c>
      <c r="AH14" s="12">
        <v>199977253.59</v>
      </c>
      <c r="AI14" s="11">
        <f t="shared" si="14"/>
        <v>12414110.569999993</v>
      </c>
      <c r="AJ14" s="12">
        <v>212391364.16</v>
      </c>
      <c r="AK14" s="11">
        <f t="shared" si="15"/>
        <v>0</v>
      </c>
      <c r="AL14" s="12">
        <v>212391364.16</v>
      </c>
      <c r="AM14" s="11">
        <f t="shared" si="16"/>
        <v>20972820.189999998</v>
      </c>
      <c r="AN14" s="12">
        <v>233364184.34999999</v>
      </c>
    </row>
    <row r="15" spans="1:40" ht="15.75" customHeight="1">
      <c r="A15" s="2"/>
      <c r="B15" s="17" t="s">
        <v>45</v>
      </c>
      <c r="C15" s="18"/>
      <c r="D15" s="3">
        <v>2</v>
      </c>
      <c r="E15" s="25" t="s">
        <v>60</v>
      </c>
      <c r="F15" s="4">
        <v>3025800</v>
      </c>
      <c r="G15" s="10">
        <f t="shared" si="0"/>
        <v>0</v>
      </c>
      <c r="H15" s="4">
        <v>3025800</v>
      </c>
      <c r="I15" s="11">
        <f t="shared" si="1"/>
        <v>0</v>
      </c>
      <c r="J15" s="12">
        <v>3025800</v>
      </c>
      <c r="K15" s="10">
        <f t="shared" si="2"/>
        <v>0</v>
      </c>
      <c r="L15" s="12">
        <v>3025800</v>
      </c>
      <c r="M15" s="11">
        <f t="shared" si="3"/>
        <v>0</v>
      </c>
      <c r="N15" s="12">
        <v>3025800</v>
      </c>
      <c r="O15" s="11">
        <f t="shared" si="4"/>
        <v>0</v>
      </c>
      <c r="P15" s="12">
        <v>3025800</v>
      </c>
      <c r="Q15" s="11">
        <f t="shared" si="5"/>
        <v>0</v>
      </c>
      <c r="R15" s="12">
        <v>3025800</v>
      </c>
      <c r="S15" s="11">
        <f t="shared" si="6"/>
        <v>0</v>
      </c>
      <c r="T15" s="13">
        <v>3025800</v>
      </c>
      <c r="U15" s="11">
        <f t="shared" si="7"/>
        <v>0</v>
      </c>
      <c r="V15" s="12">
        <v>3025800</v>
      </c>
      <c r="W15" s="11">
        <f t="shared" si="8"/>
        <v>0</v>
      </c>
      <c r="X15" s="12">
        <v>3025800</v>
      </c>
      <c r="Y15" s="11">
        <f t="shared" si="9"/>
        <v>0</v>
      </c>
      <c r="Z15" s="12">
        <v>3025800</v>
      </c>
      <c r="AA15" s="11">
        <f t="shared" si="10"/>
        <v>0</v>
      </c>
      <c r="AB15" s="12">
        <v>3025800</v>
      </c>
      <c r="AC15" s="11">
        <f t="shared" si="11"/>
        <v>0</v>
      </c>
      <c r="AD15" s="12">
        <v>3025800</v>
      </c>
      <c r="AE15" s="11">
        <f t="shared" si="12"/>
        <v>0</v>
      </c>
      <c r="AF15" s="12">
        <v>3025800</v>
      </c>
      <c r="AG15" s="26">
        <f t="shared" si="13"/>
        <v>0</v>
      </c>
      <c r="AH15" s="12">
        <v>3025800</v>
      </c>
      <c r="AI15" s="11">
        <f t="shared" si="14"/>
        <v>0</v>
      </c>
      <c r="AJ15" s="12">
        <v>3025800</v>
      </c>
      <c r="AK15" s="11">
        <f t="shared" si="15"/>
        <v>0</v>
      </c>
      <c r="AL15" s="12">
        <v>3025800</v>
      </c>
      <c r="AM15" s="11">
        <f t="shared" si="16"/>
        <v>0</v>
      </c>
      <c r="AN15" s="12">
        <v>3025800</v>
      </c>
    </row>
    <row r="16" spans="1:40" ht="15.75" customHeight="1">
      <c r="A16" s="2"/>
      <c r="B16" s="17" t="s">
        <v>44</v>
      </c>
      <c r="C16" s="18"/>
      <c r="D16" s="3">
        <v>2</v>
      </c>
      <c r="E16" s="3">
        <v>3</v>
      </c>
      <c r="F16" s="4">
        <v>3025800</v>
      </c>
      <c r="G16" s="10">
        <f t="shared" si="0"/>
        <v>0</v>
      </c>
      <c r="H16" s="4">
        <v>3025800</v>
      </c>
      <c r="I16" s="11">
        <f t="shared" si="1"/>
        <v>0</v>
      </c>
      <c r="J16" s="12">
        <v>3025800</v>
      </c>
      <c r="K16" s="10">
        <f t="shared" si="2"/>
        <v>0</v>
      </c>
      <c r="L16" s="12">
        <v>3025800</v>
      </c>
      <c r="M16" s="11">
        <f t="shared" si="3"/>
        <v>0</v>
      </c>
      <c r="N16" s="12">
        <v>3025800</v>
      </c>
      <c r="O16" s="11">
        <f t="shared" si="4"/>
        <v>0</v>
      </c>
      <c r="P16" s="12">
        <v>3025800</v>
      </c>
      <c r="Q16" s="11">
        <f t="shared" si="5"/>
        <v>0</v>
      </c>
      <c r="R16" s="12">
        <v>3025800</v>
      </c>
      <c r="S16" s="11">
        <f t="shared" si="6"/>
        <v>0</v>
      </c>
      <c r="T16" s="13">
        <v>3025800</v>
      </c>
      <c r="U16" s="11">
        <f t="shared" si="7"/>
        <v>0</v>
      </c>
      <c r="V16" s="12">
        <v>3025800</v>
      </c>
      <c r="W16" s="11">
        <f t="shared" si="8"/>
        <v>0</v>
      </c>
      <c r="X16" s="12">
        <v>3025800</v>
      </c>
      <c r="Y16" s="11">
        <f t="shared" si="9"/>
        <v>0</v>
      </c>
      <c r="Z16" s="12">
        <v>3025800</v>
      </c>
      <c r="AA16" s="11">
        <f t="shared" si="10"/>
        <v>0</v>
      </c>
      <c r="AB16" s="12">
        <v>3025800</v>
      </c>
      <c r="AC16" s="11">
        <f t="shared" si="11"/>
        <v>0</v>
      </c>
      <c r="AD16" s="12">
        <v>3025800</v>
      </c>
      <c r="AE16" s="11">
        <f t="shared" si="12"/>
        <v>0</v>
      </c>
      <c r="AF16" s="12">
        <v>3025800</v>
      </c>
      <c r="AG16" s="26">
        <f t="shared" si="13"/>
        <v>0</v>
      </c>
      <c r="AH16" s="12">
        <v>3025800</v>
      </c>
      <c r="AI16" s="11">
        <f t="shared" si="14"/>
        <v>0</v>
      </c>
      <c r="AJ16" s="12">
        <v>3025800</v>
      </c>
      <c r="AK16" s="11">
        <f t="shared" si="15"/>
        <v>0</v>
      </c>
      <c r="AL16" s="12">
        <v>3025800</v>
      </c>
      <c r="AM16" s="11">
        <f t="shared" si="16"/>
        <v>0</v>
      </c>
      <c r="AN16" s="12">
        <v>3025800</v>
      </c>
    </row>
    <row r="17" spans="1:40" ht="21.75" customHeight="1">
      <c r="A17" s="2"/>
      <c r="B17" s="17" t="s">
        <v>43</v>
      </c>
      <c r="C17" s="18"/>
      <c r="D17" s="3">
        <v>3</v>
      </c>
      <c r="E17" s="25" t="s">
        <v>60</v>
      </c>
      <c r="F17" s="4">
        <v>163548800</v>
      </c>
      <c r="G17" s="10">
        <f t="shared" si="0"/>
        <v>0</v>
      </c>
      <c r="H17" s="4">
        <v>163548800</v>
      </c>
      <c r="I17" s="11">
        <f t="shared" si="1"/>
        <v>7055330</v>
      </c>
      <c r="J17" s="12">
        <f>J18+J19+J20</f>
        <v>170604130</v>
      </c>
      <c r="K17" s="10">
        <f t="shared" si="2"/>
        <v>28630</v>
      </c>
      <c r="L17" s="12">
        <v>170632760</v>
      </c>
      <c r="M17" s="11">
        <f t="shared" si="3"/>
        <v>1643000</v>
      </c>
      <c r="N17" s="12">
        <f>N18+N19+N20</f>
        <v>172275760</v>
      </c>
      <c r="O17" s="11">
        <f t="shared" si="4"/>
        <v>0</v>
      </c>
      <c r="P17" s="12">
        <f>P18+P19+P20</f>
        <v>172275760</v>
      </c>
      <c r="Q17" s="11">
        <f t="shared" si="5"/>
        <v>0</v>
      </c>
      <c r="R17" s="12">
        <f>R18+R19+R20</f>
        <v>172275760</v>
      </c>
      <c r="S17" s="11">
        <f t="shared" si="6"/>
        <v>-390285.71000000834</v>
      </c>
      <c r="T17" s="13">
        <v>171885474.28999999</v>
      </c>
      <c r="U17" s="11">
        <f t="shared" si="7"/>
        <v>38000000</v>
      </c>
      <c r="V17" s="12">
        <v>209885474.28999999</v>
      </c>
      <c r="W17" s="11">
        <f t="shared" si="8"/>
        <v>21703490.710000008</v>
      </c>
      <c r="X17" s="12">
        <v>231588965</v>
      </c>
      <c r="Y17" s="11">
        <f t="shared" si="9"/>
        <v>0</v>
      </c>
      <c r="Z17" s="12">
        <v>231588965</v>
      </c>
      <c r="AA17" s="11">
        <f t="shared" si="10"/>
        <v>0</v>
      </c>
      <c r="AB17" s="12">
        <v>231588965</v>
      </c>
      <c r="AC17" s="11">
        <f t="shared" si="11"/>
        <v>0</v>
      </c>
      <c r="AD17" s="12">
        <v>231588965</v>
      </c>
      <c r="AE17" s="11">
        <f t="shared" si="12"/>
        <v>0</v>
      </c>
      <c r="AF17" s="12">
        <v>231588965</v>
      </c>
      <c r="AG17" s="26">
        <f t="shared" si="13"/>
        <v>90932172</v>
      </c>
      <c r="AH17" s="12">
        <v>322521137</v>
      </c>
      <c r="AI17" s="11">
        <f t="shared" si="14"/>
        <v>0</v>
      </c>
      <c r="AJ17" s="12">
        <v>322521137</v>
      </c>
      <c r="AK17" s="11">
        <f t="shared" si="15"/>
        <v>102109700</v>
      </c>
      <c r="AL17" s="12">
        <v>424630837</v>
      </c>
      <c r="AM17" s="11">
        <f t="shared" si="16"/>
        <v>128812.05000001192</v>
      </c>
      <c r="AN17" s="12">
        <v>424759649.05000001</v>
      </c>
    </row>
    <row r="18" spans="1:40" ht="15.75" customHeight="1">
      <c r="A18" s="2"/>
      <c r="B18" s="17" t="s">
        <v>42</v>
      </c>
      <c r="C18" s="18"/>
      <c r="D18" s="3">
        <v>3</v>
      </c>
      <c r="E18" s="3">
        <v>4</v>
      </c>
      <c r="F18" s="4">
        <v>6972400</v>
      </c>
      <c r="G18" s="10">
        <f t="shared" si="0"/>
        <v>0</v>
      </c>
      <c r="H18" s="4">
        <v>6972400</v>
      </c>
      <c r="I18" s="11">
        <f t="shared" si="1"/>
        <v>0</v>
      </c>
      <c r="J18" s="12">
        <v>6972400</v>
      </c>
      <c r="K18" s="10">
        <f t="shared" si="2"/>
        <v>0</v>
      </c>
      <c r="L18" s="12">
        <v>6972400</v>
      </c>
      <c r="M18" s="11">
        <f t="shared" si="3"/>
        <v>0</v>
      </c>
      <c r="N18" s="12">
        <v>6972400</v>
      </c>
      <c r="O18" s="11">
        <f t="shared" si="4"/>
        <v>0</v>
      </c>
      <c r="P18" s="12">
        <v>6972400</v>
      </c>
      <c r="Q18" s="11">
        <f t="shared" si="5"/>
        <v>0</v>
      </c>
      <c r="R18" s="12">
        <v>6972400</v>
      </c>
      <c r="S18" s="11">
        <f t="shared" si="6"/>
        <v>0</v>
      </c>
      <c r="T18" s="13">
        <v>6972400</v>
      </c>
      <c r="U18" s="11">
        <f t="shared" si="7"/>
        <v>0</v>
      </c>
      <c r="V18" s="12">
        <v>6972400</v>
      </c>
      <c r="W18" s="11">
        <f t="shared" si="8"/>
        <v>0</v>
      </c>
      <c r="X18" s="12">
        <v>6972400</v>
      </c>
      <c r="Y18" s="11">
        <f t="shared" si="9"/>
        <v>0</v>
      </c>
      <c r="Z18" s="12">
        <v>6972400</v>
      </c>
      <c r="AA18" s="11">
        <f t="shared" si="10"/>
        <v>0</v>
      </c>
      <c r="AB18" s="12">
        <v>6972400</v>
      </c>
      <c r="AC18" s="11">
        <f t="shared" si="11"/>
        <v>0</v>
      </c>
      <c r="AD18" s="12">
        <v>6972400</v>
      </c>
      <c r="AE18" s="11">
        <f t="shared" si="12"/>
        <v>0</v>
      </c>
      <c r="AF18" s="12">
        <v>6972400</v>
      </c>
      <c r="AG18" s="26">
        <f t="shared" si="13"/>
        <v>0</v>
      </c>
      <c r="AH18" s="12">
        <v>6972400</v>
      </c>
      <c r="AI18" s="11">
        <f t="shared" si="14"/>
        <v>0</v>
      </c>
      <c r="AJ18" s="12">
        <v>6972400</v>
      </c>
      <c r="AK18" s="11">
        <f t="shared" si="15"/>
        <v>0</v>
      </c>
      <c r="AL18" s="12">
        <v>6972400</v>
      </c>
      <c r="AM18" s="11">
        <f t="shared" si="16"/>
        <v>0</v>
      </c>
      <c r="AN18" s="12">
        <v>6972400</v>
      </c>
    </row>
    <row r="19" spans="1:40" ht="21.75" customHeight="1">
      <c r="A19" s="2"/>
      <c r="B19" s="17" t="s">
        <v>41</v>
      </c>
      <c r="C19" s="18"/>
      <c r="D19" s="3">
        <v>3</v>
      </c>
      <c r="E19" s="3">
        <v>9</v>
      </c>
      <c r="F19" s="4">
        <v>210000</v>
      </c>
      <c r="G19" s="10">
        <f t="shared" si="0"/>
        <v>0</v>
      </c>
      <c r="H19" s="4">
        <v>210000</v>
      </c>
      <c r="I19" s="11">
        <f t="shared" si="1"/>
        <v>20055330</v>
      </c>
      <c r="J19" s="12">
        <v>20265330</v>
      </c>
      <c r="K19" s="10">
        <f t="shared" si="2"/>
        <v>0</v>
      </c>
      <c r="L19" s="12">
        <v>20265330</v>
      </c>
      <c r="M19" s="11">
        <f t="shared" si="3"/>
        <v>0</v>
      </c>
      <c r="N19" s="12">
        <v>20265330</v>
      </c>
      <c r="O19" s="11">
        <f t="shared" si="4"/>
        <v>0</v>
      </c>
      <c r="P19" s="12">
        <v>20265330</v>
      </c>
      <c r="Q19" s="11">
        <f t="shared" si="5"/>
        <v>0</v>
      </c>
      <c r="R19" s="12">
        <v>20265330</v>
      </c>
      <c r="S19" s="11">
        <f t="shared" si="6"/>
        <v>0</v>
      </c>
      <c r="T19" s="13">
        <v>20265330</v>
      </c>
      <c r="U19" s="11">
        <f t="shared" si="7"/>
        <v>38000000</v>
      </c>
      <c r="V19" s="12">
        <v>58265330</v>
      </c>
      <c r="W19" s="11">
        <f t="shared" si="8"/>
        <v>19000000</v>
      </c>
      <c r="X19" s="12">
        <v>77265330</v>
      </c>
      <c r="Y19" s="11">
        <f t="shared" si="9"/>
        <v>0</v>
      </c>
      <c r="Z19" s="12">
        <v>77265330</v>
      </c>
      <c r="AA19" s="11">
        <f t="shared" si="10"/>
        <v>0</v>
      </c>
      <c r="AB19" s="12">
        <v>77265330</v>
      </c>
      <c r="AC19" s="11">
        <f t="shared" si="11"/>
        <v>0</v>
      </c>
      <c r="AD19" s="12">
        <v>77265330</v>
      </c>
      <c r="AE19" s="11">
        <f t="shared" si="12"/>
        <v>0</v>
      </c>
      <c r="AF19" s="12">
        <v>77265330</v>
      </c>
      <c r="AG19" s="26">
        <f t="shared" si="13"/>
        <v>90932172</v>
      </c>
      <c r="AH19" s="12">
        <v>168197502</v>
      </c>
      <c r="AI19" s="11">
        <f t="shared" si="14"/>
        <v>0</v>
      </c>
      <c r="AJ19" s="12">
        <v>168197502</v>
      </c>
      <c r="AK19" s="11">
        <f t="shared" si="15"/>
        <v>102109700</v>
      </c>
      <c r="AL19" s="12">
        <v>270307202</v>
      </c>
      <c r="AM19" s="11">
        <f t="shared" si="16"/>
        <v>128812.05000001192</v>
      </c>
      <c r="AN19" s="12">
        <v>270436014.05000001</v>
      </c>
    </row>
    <row r="20" spans="1:40" ht="21.75" customHeight="1">
      <c r="A20" s="2"/>
      <c r="B20" s="17" t="s">
        <v>40</v>
      </c>
      <c r="C20" s="18"/>
      <c r="D20" s="3">
        <v>3</v>
      </c>
      <c r="E20" s="3">
        <v>14</v>
      </c>
      <c r="F20" s="4">
        <v>156366400</v>
      </c>
      <c r="G20" s="10">
        <f t="shared" si="0"/>
        <v>0</v>
      </c>
      <c r="H20" s="4">
        <v>156366400</v>
      </c>
      <c r="I20" s="11">
        <f t="shared" si="1"/>
        <v>-13000000</v>
      </c>
      <c r="J20" s="12">
        <f>H20-13000000</f>
        <v>143366400</v>
      </c>
      <c r="K20" s="10">
        <f t="shared" si="2"/>
        <v>28630</v>
      </c>
      <c r="L20" s="12">
        <v>143395030</v>
      </c>
      <c r="M20" s="11">
        <f t="shared" si="3"/>
        <v>1643000</v>
      </c>
      <c r="N20" s="12">
        <f>L20+1643000</f>
        <v>145038030</v>
      </c>
      <c r="O20" s="11">
        <f t="shared" si="4"/>
        <v>0</v>
      </c>
      <c r="P20" s="12">
        <f>N20</f>
        <v>145038030</v>
      </c>
      <c r="Q20" s="11">
        <f t="shared" ref="Q20:Q62" si="17">R20-P20</f>
        <v>0</v>
      </c>
      <c r="R20" s="12">
        <f>P20</f>
        <v>145038030</v>
      </c>
      <c r="S20" s="11">
        <f t="shared" si="6"/>
        <v>-390285.71000000834</v>
      </c>
      <c r="T20" s="13">
        <v>144647744.28999999</v>
      </c>
      <c r="U20" s="11">
        <f t="shared" si="7"/>
        <v>0</v>
      </c>
      <c r="V20" s="12">
        <v>144647744.28999999</v>
      </c>
      <c r="W20" s="11">
        <f t="shared" si="8"/>
        <v>2703490.7100000083</v>
      </c>
      <c r="X20" s="12">
        <v>147351235</v>
      </c>
      <c r="Y20" s="11">
        <f t="shared" si="9"/>
        <v>0</v>
      </c>
      <c r="Z20" s="12">
        <v>147351235</v>
      </c>
      <c r="AA20" s="11">
        <f t="shared" si="10"/>
        <v>0</v>
      </c>
      <c r="AB20" s="12">
        <v>147351235</v>
      </c>
      <c r="AC20" s="11">
        <f t="shared" si="11"/>
        <v>0</v>
      </c>
      <c r="AD20" s="12">
        <v>147351235</v>
      </c>
      <c r="AE20" s="11">
        <f t="shared" si="12"/>
        <v>0</v>
      </c>
      <c r="AF20" s="12">
        <v>147351235</v>
      </c>
      <c r="AG20" s="26">
        <f t="shared" si="13"/>
        <v>0</v>
      </c>
      <c r="AH20" s="12">
        <v>147351235</v>
      </c>
      <c r="AI20" s="11">
        <f t="shared" si="14"/>
        <v>0</v>
      </c>
      <c r="AJ20" s="12">
        <v>147351235</v>
      </c>
      <c r="AK20" s="11">
        <f t="shared" si="15"/>
        <v>0</v>
      </c>
      <c r="AL20" s="12">
        <v>147351235</v>
      </c>
      <c r="AM20" s="11">
        <f t="shared" si="16"/>
        <v>0</v>
      </c>
      <c r="AN20" s="12">
        <v>147351235</v>
      </c>
    </row>
    <row r="21" spans="1:40" ht="15.75" customHeight="1">
      <c r="A21" s="2"/>
      <c r="B21" s="17" t="s">
        <v>39</v>
      </c>
      <c r="C21" s="18"/>
      <c r="D21" s="3">
        <v>4</v>
      </c>
      <c r="E21" s="25" t="s">
        <v>60</v>
      </c>
      <c r="F21" s="4">
        <v>329982500</v>
      </c>
      <c r="G21" s="10">
        <f t="shared" si="0"/>
        <v>18415785.74000001</v>
      </c>
      <c r="H21" s="4">
        <v>348398285.74000001</v>
      </c>
      <c r="I21" s="11">
        <f t="shared" si="1"/>
        <v>0</v>
      </c>
      <c r="J21" s="12">
        <f>J22+J23+J24+J25+J26+J27</f>
        <v>348398285.74000001</v>
      </c>
      <c r="K21" s="10">
        <f t="shared" si="2"/>
        <v>33447191.120000005</v>
      </c>
      <c r="L21" s="12">
        <f>L22+L23+L24+L25+L26+L27</f>
        <v>381845476.86000001</v>
      </c>
      <c r="M21" s="11">
        <f t="shared" si="3"/>
        <v>12357470.75</v>
      </c>
      <c r="N21" s="12">
        <f>N22+N23+N24+N25+N26+N27</f>
        <v>394202947.61000001</v>
      </c>
      <c r="O21" s="11">
        <f t="shared" si="4"/>
        <v>0</v>
      </c>
      <c r="P21" s="12">
        <f>P22+P23+P24+P25+P26+P27</f>
        <v>394202947.61000001</v>
      </c>
      <c r="Q21" s="11">
        <f t="shared" si="17"/>
        <v>-43181.830000042915</v>
      </c>
      <c r="R21" s="12">
        <f>R22+R23+R24+R25+R26+R27</f>
        <v>394159765.77999997</v>
      </c>
      <c r="S21" s="11">
        <f t="shared" si="6"/>
        <v>-6453305.7999999523</v>
      </c>
      <c r="T21" s="13">
        <v>387706459.98000002</v>
      </c>
      <c r="U21" s="11">
        <f t="shared" si="7"/>
        <v>0</v>
      </c>
      <c r="V21" s="12">
        <v>387706459.98000002</v>
      </c>
      <c r="W21" s="11">
        <f t="shared" si="8"/>
        <v>125000</v>
      </c>
      <c r="X21" s="12">
        <v>387831459.98000002</v>
      </c>
      <c r="Y21" s="11">
        <f t="shared" si="9"/>
        <v>3366000</v>
      </c>
      <c r="Z21" s="12">
        <v>391197459.98000002</v>
      </c>
      <c r="AA21" s="11">
        <f t="shared" si="10"/>
        <v>7600191.8599999547</v>
      </c>
      <c r="AB21" s="12">
        <v>398797651.83999997</v>
      </c>
      <c r="AC21" s="11">
        <f t="shared" si="11"/>
        <v>74065.900000035763</v>
      </c>
      <c r="AD21" s="12">
        <v>398871717.74000001</v>
      </c>
      <c r="AE21" s="11">
        <f t="shared" si="12"/>
        <v>3754621.6800000072</v>
      </c>
      <c r="AF21" s="12">
        <v>402626339.42000002</v>
      </c>
      <c r="AG21" s="26">
        <f t="shared" si="13"/>
        <v>0</v>
      </c>
      <c r="AH21" s="12">
        <v>402626339.42000002</v>
      </c>
      <c r="AI21" s="11">
        <f t="shared" si="14"/>
        <v>23478147.909999967</v>
      </c>
      <c r="AJ21" s="12">
        <v>426104487.32999998</v>
      </c>
      <c r="AK21" s="11">
        <f t="shared" si="15"/>
        <v>0</v>
      </c>
      <c r="AL21" s="12">
        <v>426104487.32999998</v>
      </c>
      <c r="AM21" s="11">
        <f t="shared" si="16"/>
        <v>-877760.44999998808</v>
      </c>
      <c r="AN21" s="12">
        <v>425226726.88</v>
      </c>
    </row>
    <row r="22" spans="1:40" ht="15.75" customHeight="1">
      <c r="A22" s="2"/>
      <c r="B22" s="17" t="s">
        <v>38</v>
      </c>
      <c r="C22" s="18"/>
      <c r="D22" s="3">
        <v>4</v>
      </c>
      <c r="E22" s="3">
        <v>1</v>
      </c>
      <c r="F22" s="4">
        <v>19104000</v>
      </c>
      <c r="G22" s="10">
        <f t="shared" si="0"/>
        <v>0</v>
      </c>
      <c r="H22" s="4">
        <v>19104000</v>
      </c>
      <c r="I22" s="11">
        <f t="shared" si="1"/>
        <v>0</v>
      </c>
      <c r="J22" s="4">
        <v>19104000</v>
      </c>
      <c r="K22" s="10">
        <f t="shared" si="2"/>
        <v>1350000</v>
      </c>
      <c r="L22" s="12">
        <v>20454000</v>
      </c>
      <c r="M22" s="11">
        <f t="shared" si="3"/>
        <v>0</v>
      </c>
      <c r="N22" s="12">
        <f>L22</f>
        <v>20454000</v>
      </c>
      <c r="O22" s="11">
        <f t="shared" si="4"/>
        <v>0</v>
      </c>
      <c r="P22" s="12">
        <f>N22</f>
        <v>20454000</v>
      </c>
      <c r="Q22" s="11">
        <f t="shared" si="17"/>
        <v>0</v>
      </c>
      <c r="R22" s="12">
        <f>P22</f>
        <v>20454000</v>
      </c>
      <c r="S22" s="11">
        <f t="shared" si="6"/>
        <v>-10567978</v>
      </c>
      <c r="T22" s="13">
        <v>9886022</v>
      </c>
      <c r="U22" s="11">
        <f t="shared" si="7"/>
        <v>0</v>
      </c>
      <c r="V22" s="12">
        <v>9886022</v>
      </c>
      <c r="W22" s="11">
        <f t="shared" si="8"/>
        <v>0</v>
      </c>
      <c r="X22" s="12">
        <v>9886022</v>
      </c>
      <c r="Y22" s="11">
        <f t="shared" si="9"/>
        <v>0</v>
      </c>
      <c r="Z22" s="12">
        <v>9886022</v>
      </c>
      <c r="AA22" s="11">
        <f t="shared" si="10"/>
        <v>2440603</v>
      </c>
      <c r="AB22" s="12">
        <v>12326625</v>
      </c>
      <c r="AC22" s="11">
        <f t="shared" si="11"/>
        <v>0</v>
      </c>
      <c r="AD22" s="12">
        <v>12326625</v>
      </c>
      <c r="AE22" s="11">
        <f t="shared" si="12"/>
        <v>-1119976</v>
      </c>
      <c r="AF22" s="12">
        <v>11206649</v>
      </c>
      <c r="AG22" s="26">
        <f t="shared" si="13"/>
        <v>0</v>
      </c>
      <c r="AH22" s="12">
        <v>11206649</v>
      </c>
      <c r="AI22" s="11">
        <f t="shared" si="14"/>
        <v>-2871737</v>
      </c>
      <c r="AJ22" s="12">
        <v>8334912</v>
      </c>
      <c r="AK22" s="11">
        <f t="shared" si="15"/>
        <v>0</v>
      </c>
      <c r="AL22" s="12">
        <v>8334912</v>
      </c>
      <c r="AM22" s="11">
        <f t="shared" si="16"/>
        <v>0</v>
      </c>
      <c r="AN22" s="12">
        <v>8334912</v>
      </c>
    </row>
    <row r="23" spans="1:40" ht="15.75" customHeight="1">
      <c r="A23" s="2"/>
      <c r="B23" s="17" t="s">
        <v>37</v>
      </c>
      <c r="C23" s="18"/>
      <c r="D23" s="3">
        <v>4</v>
      </c>
      <c r="E23" s="3">
        <v>5</v>
      </c>
      <c r="F23" s="4">
        <v>50886100</v>
      </c>
      <c r="G23" s="10">
        <f t="shared" si="0"/>
        <v>0</v>
      </c>
      <c r="H23" s="4">
        <v>50886100</v>
      </c>
      <c r="I23" s="11">
        <f t="shared" si="1"/>
        <v>0</v>
      </c>
      <c r="J23" s="12">
        <v>50886100</v>
      </c>
      <c r="K23" s="10">
        <f t="shared" si="2"/>
        <v>0</v>
      </c>
      <c r="L23" s="12">
        <v>50886100</v>
      </c>
      <c r="M23" s="11">
        <f t="shared" si="3"/>
        <v>0</v>
      </c>
      <c r="N23" s="12">
        <v>50886100</v>
      </c>
      <c r="O23" s="11">
        <f t="shared" si="4"/>
        <v>0</v>
      </c>
      <c r="P23" s="12">
        <v>50886100</v>
      </c>
      <c r="Q23" s="11">
        <f t="shared" si="17"/>
        <v>0</v>
      </c>
      <c r="R23" s="12">
        <v>50886100</v>
      </c>
      <c r="S23" s="11">
        <f t="shared" si="6"/>
        <v>0</v>
      </c>
      <c r="T23" s="13">
        <v>50886100</v>
      </c>
      <c r="U23" s="11">
        <f t="shared" si="7"/>
        <v>0</v>
      </c>
      <c r="V23" s="12">
        <v>50886100</v>
      </c>
      <c r="W23" s="11">
        <f t="shared" si="8"/>
        <v>0</v>
      </c>
      <c r="X23" s="12">
        <v>50886100</v>
      </c>
      <c r="Y23" s="11">
        <f t="shared" si="9"/>
        <v>0</v>
      </c>
      <c r="Z23" s="12">
        <v>50886100</v>
      </c>
      <c r="AA23" s="11">
        <f t="shared" si="10"/>
        <v>0</v>
      </c>
      <c r="AB23" s="12">
        <v>50886100</v>
      </c>
      <c r="AC23" s="11">
        <f t="shared" si="11"/>
        <v>0</v>
      </c>
      <c r="AD23" s="12">
        <v>50886100</v>
      </c>
      <c r="AE23" s="11">
        <f t="shared" si="12"/>
        <v>0</v>
      </c>
      <c r="AF23" s="12">
        <v>50886100</v>
      </c>
      <c r="AG23" s="26">
        <f t="shared" si="13"/>
        <v>0</v>
      </c>
      <c r="AH23" s="12">
        <v>50886100</v>
      </c>
      <c r="AI23" s="11">
        <f t="shared" si="14"/>
        <v>0</v>
      </c>
      <c r="AJ23" s="12">
        <v>50886100</v>
      </c>
      <c r="AK23" s="11">
        <f t="shared" si="15"/>
        <v>0</v>
      </c>
      <c r="AL23" s="12">
        <v>50886100</v>
      </c>
      <c r="AM23" s="11">
        <f t="shared" si="16"/>
        <v>1748600</v>
      </c>
      <c r="AN23" s="12">
        <v>52634700</v>
      </c>
    </row>
    <row r="24" spans="1:40" ht="15.75" customHeight="1">
      <c r="A24" s="2"/>
      <c r="B24" s="17" t="s">
        <v>36</v>
      </c>
      <c r="C24" s="18"/>
      <c r="D24" s="3">
        <v>4</v>
      </c>
      <c r="E24" s="3">
        <v>8</v>
      </c>
      <c r="F24" s="4">
        <v>69877800</v>
      </c>
      <c r="G24" s="10">
        <f t="shared" si="0"/>
        <v>0</v>
      </c>
      <c r="H24" s="4">
        <v>69877800</v>
      </c>
      <c r="I24" s="11">
        <f t="shared" si="1"/>
        <v>0</v>
      </c>
      <c r="J24" s="4">
        <v>69877800</v>
      </c>
      <c r="K24" s="10">
        <f t="shared" si="2"/>
        <v>10563411.310000002</v>
      </c>
      <c r="L24" s="12">
        <v>80441211.310000002</v>
      </c>
      <c r="M24" s="11">
        <f t="shared" si="3"/>
        <v>-5000000</v>
      </c>
      <c r="N24" s="12">
        <v>75441211.310000002</v>
      </c>
      <c r="O24" s="11">
        <f t="shared" si="4"/>
        <v>0</v>
      </c>
      <c r="P24" s="12">
        <v>75441211.310000002</v>
      </c>
      <c r="Q24" s="11">
        <f t="shared" si="17"/>
        <v>0</v>
      </c>
      <c r="R24" s="12">
        <v>75441211.310000002</v>
      </c>
      <c r="S24" s="11">
        <f t="shared" si="6"/>
        <v>0</v>
      </c>
      <c r="T24" s="13">
        <v>75441211.310000002</v>
      </c>
      <c r="U24" s="11">
        <f t="shared" si="7"/>
        <v>0</v>
      </c>
      <c r="V24" s="12">
        <v>75441211.310000002</v>
      </c>
      <c r="W24" s="11">
        <f t="shared" si="8"/>
        <v>0</v>
      </c>
      <c r="X24" s="12">
        <v>75441211.310000002</v>
      </c>
      <c r="Y24" s="11">
        <f t="shared" si="9"/>
        <v>0</v>
      </c>
      <c r="Z24" s="12">
        <v>75441211.310000002</v>
      </c>
      <c r="AA24" s="11">
        <f t="shared" si="10"/>
        <v>700000</v>
      </c>
      <c r="AB24" s="12">
        <v>76141211.310000002</v>
      </c>
      <c r="AC24" s="11">
        <f t="shared" si="11"/>
        <v>0</v>
      </c>
      <c r="AD24" s="12">
        <v>76141211.310000002</v>
      </c>
      <c r="AE24" s="11">
        <f t="shared" si="12"/>
        <v>0</v>
      </c>
      <c r="AF24" s="12">
        <v>76141211.310000002</v>
      </c>
      <c r="AG24" s="26">
        <f t="shared" si="13"/>
        <v>0</v>
      </c>
      <c r="AH24" s="12">
        <v>76141211.310000002</v>
      </c>
      <c r="AI24" s="11">
        <f t="shared" si="14"/>
        <v>6453528.5300000012</v>
      </c>
      <c r="AJ24" s="12">
        <v>82594739.840000004</v>
      </c>
      <c r="AK24" s="11">
        <f t="shared" si="15"/>
        <v>0</v>
      </c>
      <c r="AL24" s="12">
        <v>82594739.840000004</v>
      </c>
      <c r="AM24" s="11">
        <f t="shared" si="16"/>
        <v>-0.49000000953674316</v>
      </c>
      <c r="AN24" s="12">
        <v>82594739.349999994</v>
      </c>
    </row>
    <row r="25" spans="1:40" ht="15.75" customHeight="1">
      <c r="A25" s="2"/>
      <c r="B25" s="17" t="s">
        <v>35</v>
      </c>
      <c r="C25" s="18"/>
      <c r="D25" s="3">
        <v>4</v>
      </c>
      <c r="E25" s="3">
        <v>9</v>
      </c>
      <c r="F25" s="4">
        <v>103488900</v>
      </c>
      <c r="G25" s="10">
        <f t="shared" si="0"/>
        <v>19260070.75</v>
      </c>
      <c r="H25" s="4">
        <v>122748970.75</v>
      </c>
      <c r="I25" s="11">
        <f t="shared" si="1"/>
        <v>0</v>
      </c>
      <c r="J25" s="4">
        <v>122748970.75</v>
      </c>
      <c r="K25" s="10">
        <f t="shared" si="2"/>
        <v>20916794.370000005</v>
      </c>
      <c r="L25" s="12">
        <f>J25+20916794.37</f>
        <v>143665765.12</v>
      </c>
      <c r="M25" s="11">
        <f t="shared" si="3"/>
        <v>17369470.75</v>
      </c>
      <c r="N25" s="12">
        <v>161035235.87</v>
      </c>
      <c r="O25" s="11">
        <f t="shared" si="4"/>
        <v>0</v>
      </c>
      <c r="P25" s="12">
        <v>161035235.87</v>
      </c>
      <c r="Q25" s="11">
        <f t="shared" si="17"/>
        <v>0</v>
      </c>
      <c r="R25" s="12">
        <v>161035235.87</v>
      </c>
      <c r="S25" s="11">
        <f t="shared" si="6"/>
        <v>0</v>
      </c>
      <c r="T25" s="13">
        <v>161035235.87</v>
      </c>
      <c r="U25" s="11">
        <f t="shared" si="7"/>
        <v>0</v>
      </c>
      <c r="V25" s="12">
        <v>161035235.87</v>
      </c>
      <c r="W25" s="11">
        <f t="shared" si="8"/>
        <v>0</v>
      </c>
      <c r="X25" s="12">
        <v>161035235.87</v>
      </c>
      <c r="Y25" s="11">
        <f t="shared" si="9"/>
        <v>3366000</v>
      </c>
      <c r="Z25" s="12">
        <v>164401235.87</v>
      </c>
      <c r="AA25" s="11">
        <f t="shared" si="10"/>
        <v>4494510.3199999928</v>
      </c>
      <c r="AB25" s="12">
        <v>168895746.19</v>
      </c>
      <c r="AC25" s="11">
        <f t="shared" si="11"/>
        <v>0</v>
      </c>
      <c r="AD25" s="12">
        <v>168895746.19</v>
      </c>
      <c r="AE25" s="11">
        <f t="shared" si="12"/>
        <v>3226729.8000000119</v>
      </c>
      <c r="AF25" s="12">
        <v>172122475.99000001</v>
      </c>
      <c r="AG25" s="26">
        <f t="shared" si="13"/>
        <v>0</v>
      </c>
      <c r="AH25" s="12">
        <v>172122475.99000001</v>
      </c>
      <c r="AI25" s="11">
        <f t="shared" si="14"/>
        <v>21697400</v>
      </c>
      <c r="AJ25" s="12">
        <v>193819875.99000001</v>
      </c>
      <c r="AK25" s="11">
        <f t="shared" si="15"/>
        <v>0</v>
      </c>
      <c r="AL25" s="12">
        <v>193819875.99000001</v>
      </c>
      <c r="AM25" s="11">
        <f t="shared" si="16"/>
        <v>-678710.01000002027</v>
      </c>
      <c r="AN25" s="12">
        <v>193141165.97999999</v>
      </c>
    </row>
    <row r="26" spans="1:40" ht="15.75" customHeight="1">
      <c r="A26" s="2"/>
      <c r="B26" s="17" t="s">
        <v>34</v>
      </c>
      <c r="C26" s="18"/>
      <c r="D26" s="3">
        <v>4</v>
      </c>
      <c r="E26" s="3">
        <v>10</v>
      </c>
      <c r="F26" s="4">
        <v>11782800</v>
      </c>
      <c r="G26" s="10">
        <f t="shared" si="0"/>
        <v>655715</v>
      </c>
      <c r="H26" s="4">
        <v>12438515</v>
      </c>
      <c r="I26" s="11">
        <f t="shared" si="1"/>
        <v>0</v>
      </c>
      <c r="J26" s="4">
        <v>12438515</v>
      </c>
      <c r="K26" s="10">
        <f t="shared" si="2"/>
        <v>147400</v>
      </c>
      <c r="L26" s="12">
        <f>J26+147400</f>
        <v>12585915</v>
      </c>
      <c r="M26" s="11">
        <f t="shared" si="3"/>
        <v>-12000</v>
      </c>
      <c r="N26" s="12">
        <f>L26-12000</f>
        <v>12573915</v>
      </c>
      <c r="O26" s="11">
        <f t="shared" si="4"/>
        <v>0</v>
      </c>
      <c r="P26" s="12">
        <f>N26</f>
        <v>12573915</v>
      </c>
      <c r="Q26" s="11">
        <f t="shared" si="17"/>
        <v>0</v>
      </c>
      <c r="R26" s="12">
        <f>P26</f>
        <v>12573915</v>
      </c>
      <c r="S26" s="11">
        <f t="shared" si="6"/>
        <v>-42310</v>
      </c>
      <c r="T26" s="13">
        <v>12531605</v>
      </c>
      <c r="U26" s="11">
        <f t="shared" si="7"/>
        <v>0</v>
      </c>
      <c r="V26" s="12">
        <v>12531605</v>
      </c>
      <c r="W26" s="11">
        <f t="shared" si="8"/>
        <v>0</v>
      </c>
      <c r="X26" s="12">
        <v>12531605</v>
      </c>
      <c r="Y26" s="11">
        <f t="shared" si="9"/>
        <v>0</v>
      </c>
      <c r="Z26" s="12">
        <v>12531605</v>
      </c>
      <c r="AA26" s="11">
        <f t="shared" si="10"/>
        <v>-32921.460000000894</v>
      </c>
      <c r="AB26" s="12">
        <v>12498683.539999999</v>
      </c>
      <c r="AC26" s="11">
        <f t="shared" si="11"/>
        <v>0</v>
      </c>
      <c r="AD26" s="12">
        <v>12498683.539999999</v>
      </c>
      <c r="AE26" s="11">
        <f t="shared" si="12"/>
        <v>-87366.219999998808</v>
      </c>
      <c r="AF26" s="12">
        <v>12411317.32</v>
      </c>
      <c r="AG26" s="26">
        <f t="shared" si="13"/>
        <v>0</v>
      </c>
      <c r="AH26" s="12">
        <v>12411317.32</v>
      </c>
      <c r="AI26" s="11">
        <f t="shared" si="14"/>
        <v>-397642.74000000022</v>
      </c>
      <c r="AJ26" s="12">
        <v>12013674.58</v>
      </c>
      <c r="AK26" s="11">
        <f t="shared" si="15"/>
        <v>0</v>
      </c>
      <c r="AL26" s="12">
        <v>12013674.58</v>
      </c>
      <c r="AM26" s="11">
        <f t="shared" si="16"/>
        <v>-734146.81000000052</v>
      </c>
      <c r="AN26" s="12">
        <v>11279527.77</v>
      </c>
    </row>
    <row r="27" spans="1:40" ht="15.75" customHeight="1">
      <c r="A27" s="2"/>
      <c r="B27" s="17" t="s">
        <v>33</v>
      </c>
      <c r="C27" s="18"/>
      <c r="D27" s="3">
        <v>4</v>
      </c>
      <c r="E27" s="3">
        <v>12</v>
      </c>
      <c r="F27" s="4">
        <v>74842900</v>
      </c>
      <c r="G27" s="10">
        <f t="shared" si="0"/>
        <v>-1500000.0100000054</v>
      </c>
      <c r="H27" s="4">
        <v>73342899.989999995</v>
      </c>
      <c r="I27" s="11">
        <f t="shared" si="1"/>
        <v>0</v>
      </c>
      <c r="J27" s="4">
        <v>73342899.989999995</v>
      </c>
      <c r="K27" s="10">
        <f t="shared" si="2"/>
        <v>469585.43999999762</v>
      </c>
      <c r="L27" s="12">
        <f>J27+469585.44</f>
        <v>73812485.429999992</v>
      </c>
      <c r="M27" s="11">
        <f t="shared" si="3"/>
        <v>0</v>
      </c>
      <c r="N27" s="12">
        <f>L27</f>
        <v>73812485.429999992</v>
      </c>
      <c r="O27" s="11">
        <f t="shared" si="4"/>
        <v>0</v>
      </c>
      <c r="P27" s="12">
        <f>N27</f>
        <v>73812485.429999992</v>
      </c>
      <c r="Q27" s="11">
        <f t="shared" si="17"/>
        <v>-43181.829999998212</v>
      </c>
      <c r="R27" s="12">
        <f>P27-43181.83</f>
        <v>73769303.599999994</v>
      </c>
      <c r="S27" s="11">
        <f t="shared" si="6"/>
        <v>4156982.200000003</v>
      </c>
      <c r="T27" s="13">
        <v>77926285.799999997</v>
      </c>
      <c r="U27" s="11">
        <f t="shared" si="7"/>
        <v>0</v>
      </c>
      <c r="V27" s="12">
        <v>77926285.799999997</v>
      </c>
      <c r="W27" s="11">
        <f t="shared" si="8"/>
        <v>125000</v>
      </c>
      <c r="X27" s="12">
        <v>78051285.799999997</v>
      </c>
      <c r="Y27" s="11">
        <f t="shared" si="9"/>
        <v>0</v>
      </c>
      <c r="Z27" s="12">
        <v>78051285.799999997</v>
      </c>
      <c r="AA27" s="11">
        <f t="shared" si="10"/>
        <v>-2000</v>
      </c>
      <c r="AB27" s="12">
        <v>78049285.799999997</v>
      </c>
      <c r="AC27" s="11">
        <f t="shared" si="11"/>
        <v>74065.90000000596</v>
      </c>
      <c r="AD27" s="12">
        <v>78123351.700000003</v>
      </c>
      <c r="AE27" s="11">
        <f t="shared" si="12"/>
        <v>1735234.099999994</v>
      </c>
      <c r="AF27" s="12">
        <v>79858585.799999997</v>
      </c>
      <c r="AG27" s="26">
        <f t="shared" si="13"/>
        <v>0</v>
      </c>
      <c r="AH27" s="12">
        <v>79858585.799999997</v>
      </c>
      <c r="AI27" s="11">
        <f t="shared" si="14"/>
        <v>-1403400.8799999952</v>
      </c>
      <c r="AJ27" s="12">
        <v>78455184.920000002</v>
      </c>
      <c r="AK27" s="11">
        <f t="shared" si="15"/>
        <v>0</v>
      </c>
      <c r="AL27" s="12">
        <v>78455184.920000002</v>
      </c>
      <c r="AM27" s="11">
        <f t="shared" si="16"/>
        <v>-1213503.1400000006</v>
      </c>
      <c r="AN27" s="12">
        <v>77241681.780000001</v>
      </c>
    </row>
    <row r="28" spans="1:40" ht="15.75" customHeight="1">
      <c r="A28" s="2"/>
      <c r="B28" s="17" t="s">
        <v>32</v>
      </c>
      <c r="C28" s="18"/>
      <c r="D28" s="3">
        <v>5</v>
      </c>
      <c r="E28" s="25" t="s">
        <v>60</v>
      </c>
      <c r="F28" s="4">
        <v>236271300</v>
      </c>
      <c r="G28" s="10">
        <f t="shared" si="0"/>
        <v>1000000</v>
      </c>
      <c r="H28" s="4">
        <v>237271300</v>
      </c>
      <c r="I28" s="11">
        <f t="shared" si="1"/>
        <v>-3430000</v>
      </c>
      <c r="J28" s="12">
        <f>J29+J30+J31+J32</f>
        <v>233841300</v>
      </c>
      <c r="K28" s="10">
        <f t="shared" si="2"/>
        <v>11651444.450000018</v>
      </c>
      <c r="L28" s="12">
        <f>L29+L30+L31+L32</f>
        <v>245492744.45000002</v>
      </c>
      <c r="M28" s="11">
        <f t="shared" si="3"/>
        <v>0</v>
      </c>
      <c r="N28" s="12">
        <f>N29+N30+N31+N32</f>
        <v>245492744.45000002</v>
      </c>
      <c r="O28" s="11">
        <f t="shared" si="4"/>
        <v>0</v>
      </c>
      <c r="P28" s="12">
        <f>P29+P30+P31+P32</f>
        <v>245492744.45000002</v>
      </c>
      <c r="Q28" s="11">
        <f t="shared" si="17"/>
        <v>35548890.669999987</v>
      </c>
      <c r="R28" s="12">
        <f>R29+R30+R31+R32</f>
        <v>281041635.12</v>
      </c>
      <c r="S28" s="11">
        <f t="shared" si="6"/>
        <v>32925299.99999994</v>
      </c>
      <c r="T28" s="13">
        <v>313966935.11999995</v>
      </c>
      <c r="U28" s="11">
        <f t="shared" si="7"/>
        <v>0</v>
      </c>
      <c r="V28" s="12">
        <v>313966935.11999995</v>
      </c>
      <c r="W28" s="11">
        <f t="shared" si="8"/>
        <v>0</v>
      </c>
      <c r="X28" s="12">
        <v>313966935.12</v>
      </c>
      <c r="Y28" s="11">
        <f t="shared" si="9"/>
        <v>27422262.199999988</v>
      </c>
      <c r="Z28" s="12">
        <v>341389197.31999999</v>
      </c>
      <c r="AA28" s="11">
        <f t="shared" si="10"/>
        <v>61666288.319999993</v>
      </c>
      <c r="AB28" s="12">
        <v>403055485.63999999</v>
      </c>
      <c r="AC28" s="11">
        <f t="shared" si="11"/>
        <v>4255584.1999999881</v>
      </c>
      <c r="AD28" s="12">
        <v>407311069.83999997</v>
      </c>
      <c r="AE28" s="11">
        <f t="shared" si="12"/>
        <v>79823732.720000029</v>
      </c>
      <c r="AF28" s="12">
        <v>487134802.56</v>
      </c>
      <c r="AG28" s="26">
        <f t="shared" si="13"/>
        <v>1616838.4499999881</v>
      </c>
      <c r="AH28" s="12">
        <v>488751641.00999999</v>
      </c>
      <c r="AI28" s="11">
        <f t="shared" si="14"/>
        <v>669275.93999999762</v>
      </c>
      <c r="AJ28" s="12">
        <v>489420916.94999999</v>
      </c>
      <c r="AK28" s="11">
        <f t="shared" si="15"/>
        <v>0</v>
      </c>
      <c r="AL28" s="12">
        <v>489420916.94999999</v>
      </c>
      <c r="AM28" s="11">
        <f t="shared" si="16"/>
        <v>53174196.300000012</v>
      </c>
      <c r="AN28" s="12">
        <v>542595113.25</v>
      </c>
    </row>
    <row r="29" spans="1:40" ht="15.75" customHeight="1">
      <c r="A29" s="2"/>
      <c r="B29" s="17" t="s">
        <v>31</v>
      </c>
      <c r="C29" s="18"/>
      <c r="D29" s="3">
        <v>5</v>
      </c>
      <c r="E29" s="3">
        <v>1</v>
      </c>
      <c r="F29" s="4">
        <v>44543900</v>
      </c>
      <c r="G29" s="10">
        <f t="shared" si="0"/>
        <v>0</v>
      </c>
      <c r="H29" s="4">
        <v>44543900</v>
      </c>
      <c r="I29" s="11" t="s">
        <v>62</v>
      </c>
      <c r="J29" s="4">
        <v>44543900</v>
      </c>
      <c r="K29" s="10">
        <f t="shared" si="2"/>
        <v>2540821.549999997</v>
      </c>
      <c r="L29" s="12">
        <v>47084721.549999997</v>
      </c>
      <c r="M29" s="11">
        <f t="shared" si="3"/>
        <v>0</v>
      </c>
      <c r="N29" s="12">
        <v>47084721.549999997</v>
      </c>
      <c r="O29" s="11">
        <f t="shared" si="4"/>
        <v>0</v>
      </c>
      <c r="P29" s="12">
        <v>47084721.549999997</v>
      </c>
      <c r="Q29" s="11">
        <f t="shared" si="17"/>
        <v>0</v>
      </c>
      <c r="R29" s="12">
        <v>47084721.549999997</v>
      </c>
      <c r="S29" s="11">
        <f t="shared" si="6"/>
        <v>0</v>
      </c>
      <c r="T29" s="13">
        <v>47084721.549999997</v>
      </c>
      <c r="U29" s="11">
        <f t="shared" si="7"/>
        <v>0</v>
      </c>
      <c r="V29" s="12">
        <v>47084721.549999997</v>
      </c>
      <c r="W29" s="11">
        <f t="shared" si="8"/>
        <v>0</v>
      </c>
      <c r="X29" s="12">
        <v>47084721.549999997</v>
      </c>
      <c r="Y29" s="11">
        <f t="shared" si="9"/>
        <v>0</v>
      </c>
      <c r="Z29" s="12">
        <v>47084721.549999997</v>
      </c>
      <c r="AA29" s="11">
        <f t="shared" si="10"/>
        <v>55642344.120000005</v>
      </c>
      <c r="AB29" s="12">
        <v>102727065.67</v>
      </c>
      <c r="AC29" s="11">
        <f t="shared" si="11"/>
        <v>0</v>
      </c>
      <c r="AD29" s="12">
        <v>102727065.67</v>
      </c>
      <c r="AE29" s="11">
        <f t="shared" si="12"/>
        <v>33501580.899999991</v>
      </c>
      <c r="AF29" s="12">
        <v>136228646.56999999</v>
      </c>
      <c r="AG29" s="26">
        <f t="shared" si="13"/>
        <v>0</v>
      </c>
      <c r="AH29" s="12">
        <v>136228646.56999999</v>
      </c>
      <c r="AI29" s="11">
        <f t="shared" si="14"/>
        <v>-333154.53999999166</v>
      </c>
      <c r="AJ29" s="12">
        <v>135895492.03</v>
      </c>
      <c r="AK29" s="11">
        <f t="shared" si="15"/>
        <v>0</v>
      </c>
      <c r="AL29" s="12">
        <v>135895492.03</v>
      </c>
      <c r="AM29" s="11">
        <f t="shared" si="16"/>
        <v>79042131.680000007</v>
      </c>
      <c r="AN29" s="12">
        <v>214937623.71000001</v>
      </c>
    </row>
    <row r="30" spans="1:40" ht="15.75" customHeight="1">
      <c r="A30" s="2"/>
      <c r="B30" s="17" t="s">
        <v>30</v>
      </c>
      <c r="C30" s="18"/>
      <c r="D30" s="3">
        <v>5</v>
      </c>
      <c r="E30" s="3">
        <v>2</v>
      </c>
      <c r="F30" s="4">
        <v>174325100</v>
      </c>
      <c r="G30" s="10">
        <f t="shared" si="0"/>
        <v>1000000</v>
      </c>
      <c r="H30" s="4">
        <v>175325100</v>
      </c>
      <c r="I30" s="11">
        <f t="shared" si="1"/>
        <v>-3430000</v>
      </c>
      <c r="J30" s="12">
        <f>H30-3430000</f>
        <v>171895100</v>
      </c>
      <c r="K30" s="10">
        <f t="shared" si="2"/>
        <v>1227476</v>
      </c>
      <c r="L30" s="12">
        <f>J30+1227476</f>
        <v>173122576</v>
      </c>
      <c r="M30" s="11">
        <f t="shared" si="3"/>
        <v>0</v>
      </c>
      <c r="N30" s="12">
        <f>L30</f>
        <v>173122576</v>
      </c>
      <c r="O30" s="11">
        <f t="shared" si="4"/>
        <v>0</v>
      </c>
      <c r="P30" s="12">
        <f>N30</f>
        <v>173122576</v>
      </c>
      <c r="Q30" s="11">
        <f t="shared" si="17"/>
        <v>863636.66999998689</v>
      </c>
      <c r="R30" s="12">
        <f>P30+863636.67</f>
        <v>173986212.66999999</v>
      </c>
      <c r="S30" s="11">
        <f t="shared" si="6"/>
        <v>32942400</v>
      </c>
      <c r="T30" s="13">
        <v>206928612.66999999</v>
      </c>
      <c r="U30" s="11">
        <f t="shared" si="7"/>
        <v>0</v>
      </c>
      <c r="V30" s="12">
        <v>206928612.66999999</v>
      </c>
      <c r="W30" s="11">
        <f t="shared" si="8"/>
        <v>0</v>
      </c>
      <c r="X30" s="12">
        <v>206928612.66999999</v>
      </c>
      <c r="Y30" s="11">
        <f t="shared" si="9"/>
        <v>27422262.200000018</v>
      </c>
      <c r="Z30" s="12">
        <v>234350874.87</v>
      </c>
      <c r="AA30" s="11">
        <f t="shared" si="10"/>
        <v>4070602.1999999881</v>
      </c>
      <c r="AB30" s="12">
        <v>238421477.06999999</v>
      </c>
      <c r="AC30" s="11">
        <f t="shared" si="11"/>
        <v>4255584.2000000179</v>
      </c>
      <c r="AD30" s="12">
        <v>242677061.27000001</v>
      </c>
      <c r="AE30" s="11">
        <f t="shared" si="12"/>
        <v>47182427.200000018</v>
      </c>
      <c r="AF30" s="12">
        <v>289859488.47000003</v>
      </c>
      <c r="AG30" s="26">
        <f t="shared" si="13"/>
        <v>1616838.4499999881</v>
      </c>
      <c r="AH30" s="12">
        <v>291476326.92000002</v>
      </c>
      <c r="AI30" s="11">
        <f t="shared" si="14"/>
        <v>1616838.4499999881</v>
      </c>
      <c r="AJ30" s="12">
        <v>293093165.37</v>
      </c>
      <c r="AK30" s="11">
        <f t="shared" si="15"/>
        <v>0</v>
      </c>
      <c r="AL30" s="12">
        <v>293093165.37</v>
      </c>
      <c r="AM30" s="11">
        <f t="shared" si="16"/>
        <v>-25869200.840000004</v>
      </c>
      <c r="AN30" s="12">
        <v>267223964.53</v>
      </c>
    </row>
    <row r="31" spans="1:40" ht="15.75" customHeight="1">
      <c r="A31" s="2"/>
      <c r="B31" s="17" t="s">
        <v>29</v>
      </c>
      <c r="C31" s="18"/>
      <c r="D31" s="3">
        <v>5</v>
      </c>
      <c r="E31" s="3">
        <v>3</v>
      </c>
      <c r="F31" s="4">
        <v>1600000</v>
      </c>
      <c r="G31" s="10">
        <f t="shared" si="0"/>
        <v>0</v>
      </c>
      <c r="H31" s="4">
        <v>1600000</v>
      </c>
      <c r="I31" s="11">
        <f t="shared" si="1"/>
        <v>0</v>
      </c>
      <c r="J31" s="4">
        <v>1600000</v>
      </c>
      <c r="K31" s="10">
        <f t="shared" si="2"/>
        <v>7883146.9000000004</v>
      </c>
      <c r="L31" s="12">
        <v>9483146.9000000004</v>
      </c>
      <c r="M31" s="11">
        <f t="shared" si="3"/>
        <v>0</v>
      </c>
      <c r="N31" s="12">
        <v>9483146.9000000004</v>
      </c>
      <c r="O31" s="11">
        <f t="shared" si="4"/>
        <v>0</v>
      </c>
      <c r="P31" s="12">
        <f>N31</f>
        <v>9483146.9000000004</v>
      </c>
      <c r="Q31" s="11">
        <f t="shared" si="17"/>
        <v>34685254</v>
      </c>
      <c r="R31" s="12">
        <f>P31+34685254</f>
        <v>44168400.899999999</v>
      </c>
      <c r="S31" s="11">
        <f t="shared" si="6"/>
        <v>0</v>
      </c>
      <c r="T31" s="13">
        <v>44168400.899999999</v>
      </c>
      <c r="U31" s="11">
        <f t="shared" si="7"/>
        <v>0</v>
      </c>
      <c r="V31" s="12">
        <v>44168400.899999999</v>
      </c>
      <c r="W31" s="11">
        <f t="shared" si="8"/>
        <v>0</v>
      </c>
      <c r="X31" s="12">
        <v>44168400.899999999</v>
      </c>
      <c r="Y31" s="11">
        <f t="shared" si="9"/>
        <v>0</v>
      </c>
      <c r="Z31" s="12">
        <v>44168400.899999999</v>
      </c>
      <c r="AA31" s="11">
        <f t="shared" si="10"/>
        <v>1953342</v>
      </c>
      <c r="AB31" s="12">
        <v>46121742.899999999</v>
      </c>
      <c r="AC31" s="11">
        <f t="shared" si="11"/>
        <v>0</v>
      </c>
      <c r="AD31" s="12">
        <v>46121742.899999999</v>
      </c>
      <c r="AE31" s="11">
        <f t="shared" si="12"/>
        <v>0</v>
      </c>
      <c r="AF31" s="12">
        <v>46121742.899999999</v>
      </c>
      <c r="AG31" s="26">
        <f t="shared" si="13"/>
        <v>0</v>
      </c>
      <c r="AH31" s="12">
        <v>46121742.899999999</v>
      </c>
      <c r="AI31" s="11">
        <f t="shared" si="14"/>
        <v>-1089407.9699999988</v>
      </c>
      <c r="AJ31" s="12">
        <v>45032334.93</v>
      </c>
      <c r="AK31" s="11">
        <f t="shared" si="15"/>
        <v>0</v>
      </c>
      <c r="AL31" s="12">
        <v>45032334.93</v>
      </c>
      <c r="AM31" s="11">
        <f t="shared" si="16"/>
        <v>1058851.6000000015</v>
      </c>
      <c r="AN31" s="12">
        <v>46091186.530000001</v>
      </c>
    </row>
    <row r="32" spans="1:40" ht="15.75" customHeight="1">
      <c r="A32" s="2"/>
      <c r="B32" s="17" t="s">
        <v>28</v>
      </c>
      <c r="C32" s="18"/>
      <c r="D32" s="3">
        <v>5</v>
      </c>
      <c r="E32" s="3">
        <v>5</v>
      </c>
      <c r="F32" s="4">
        <v>15802300</v>
      </c>
      <c r="G32" s="10">
        <f t="shared" si="0"/>
        <v>0</v>
      </c>
      <c r="H32" s="4">
        <v>15802300</v>
      </c>
      <c r="I32" s="11" t="s">
        <v>62</v>
      </c>
      <c r="J32" s="4">
        <v>15802300</v>
      </c>
      <c r="K32" s="10">
        <f t="shared" si="2"/>
        <v>0</v>
      </c>
      <c r="L32" s="12">
        <f>J32</f>
        <v>15802300</v>
      </c>
      <c r="M32" s="11">
        <f t="shared" si="3"/>
        <v>0</v>
      </c>
      <c r="N32" s="12">
        <f>L32</f>
        <v>15802300</v>
      </c>
      <c r="O32" s="11">
        <f t="shared" si="4"/>
        <v>0</v>
      </c>
      <c r="P32" s="12">
        <f>N32</f>
        <v>15802300</v>
      </c>
      <c r="Q32" s="11">
        <f t="shared" si="17"/>
        <v>0</v>
      </c>
      <c r="R32" s="12">
        <f>P32</f>
        <v>15802300</v>
      </c>
      <c r="S32" s="11">
        <f t="shared" si="6"/>
        <v>-17100</v>
      </c>
      <c r="T32" s="13">
        <v>15785200</v>
      </c>
      <c r="U32" s="11">
        <f t="shared" si="7"/>
        <v>0</v>
      </c>
      <c r="V32" s="12">
        <v>15785200</v>
      </c>
      <c r="W32" s="11">
        <f t="shared" si="8"/>
        <v>0</v>
      </c>
      <c r="X32" s="12">
        <v>15785200</v>
      </c>
      <c r="Y32" s="11">
        <f t="shared" si="9"/>
        <v>0</v>
      </c>
      <c r="Z32" s="12">
        <v>15785200</v>
      </c>
      <c r="AA32" s="11">
        <f t="shared" si="10"/>
        <v>0</v>
      </c>
      <c r="AB32" s="12">
        <v>15785200</v>
      </c>
      <c r="AC32" s="11">
        <f t="shared" si="11"/>
        <v>0</v>
      </c>
      <c r="AD32" s="12">
        <v>15785200</v>
      </c>
      <c r="AE32" s="11">
        <f t="shared" si="12"/>
        <v>-860275.38000000082</v>
      </c>
      <c r="AF32" s="12">
        <v>14924924.619999999</v>
      </c>
      <c r="AG32" s="26">
        <f t="shared" si="13"/>
        <v>0</v>
      </c>
      <c r="AH32" s="12">
        <v>14924924.619999999</v>
      </c>
      <c r="AI32" s="11">
        <f t="shared" si="14"/>
        <v>475000</v>
      </c>
      <c r="AJ32" s="12">
        <v>15399924.619999999</v>
      </c>
      <c r="AK32" s="11">
        <f t="shared" si="15"/>
        <v>0</v>
      </c>
      <c r="AL32" s="12">
        <v>15399924.619999999</v>
      </c>
      <c r="AM32" s="11">
        <f t="shared" si="16"/>
        <v>-1057586.1399999987</v>
      </c>
      <c r="AN32" s="12">
        <v>14342338.48</v>
      </c>
    </row>
    <row r="33" spans="1:40" ht="15.75" customHeight="1">
      <c r="A33" s="2"/>
      <c r="B33" s="17" t="s">
        <v>27</v>
      </c>
      <c r="C33" s="18"/>
      <c r="D33" s="3">
        <v>6</v>
      </c>
      <c r="E33" s="25" t="s">
        <v>60</v>
      </c>
      <c r="F33" s="4">
        <v>4420900</v>
      </c>
      <c r="G33" s="10">
        <f t="shared" si="0"/>
        <v>1994977.2000000002</v>
      </c>
      <c r="H33" s="4">
        <v>6415877.2000000002</v>
      </c>
      <c r="I33" s="11">
        <f t="shared" si="1"/>
        <v>-2625330</v>
      </c>
      <c r="J33" s="12">
        <v>3790547.2</v>
      </c>
      <c r="K33" s="10">
        <f t="shared" si="2"/>
        <v>0</v>
      </c>
      <c r="L33" s="12">
        <v>3790547.2</v>
      </c>
      <c r="M33" s="11">
        <f t="shared" si="3"/>
        <v>0</v>
      </c>
      <c r="N33" s="12">
        <v>3790547.2</v>
      </c>
      <c r="O33" s="11">
        <f t="shared" si="4"/>
        <v>0</v>
      </c>
      <c r="P33" s="12">
        <v>3790547.2</v>
      </c>
      <c r="Q33" s="11">
        <f t="shared" si="17"/>
        <v>0</v>
      </c>
      <c r="R33" s="12">
        <v>3790547.2</v>
      </c>
      <c r="S33" s="11">
        <f t="shared" si="6"/>
        <v>0</v>
      </c>
      <c r="T33" s="13">
        <v>3790547.2</v>
      </c>
      <c r="U33" s="11">
        <f t="shared" si="7"/>
        <v>0</v>
      </c>
      <c r="V33" s="12">
        <v>3790547.2</v>
      </c>
      <c r="W33" s="11">
        <f t="shared" si="8"/>
        <v>0</v>
      </c>
      <c r="X33" s="12">
        <v>3790547.2</v>
      </c>
      <c r="Y33" s="11">
        <f t="shared" si="9"/>
        <v>0</v>
      </c>
      <c r="Z33" s="12">
        <v>3790547.2</v>
      </c>
      <c r="AA33" s="11">
        <f t="shared" si="10"/>
        <v>0</v>
      </c>
      <c r="AB33" s="12">
        <v>3790547.2</v>
      </c>
      <c r="AC33" s="11">
        <f t="shared" si="11"/>
        <v>0</v>
      </c>
      <c r="AD33" s="12">
        <v>3790547.2</v>
      </c>
      <c r="AE33" s="11">
        <f t="shared" si="12"/>
        <v>790821.59999999963</v>
      </c>
      <c r="AF33" s="12">
        <v>4581368.8</v>
      </c>
      <c r="AG33" s="26">
        <f t="shared" si="13"/>
        <v>0</v>
      </c>
      <c r="AH33" s="12">
        <v>4581368.8</v>
      </c>
      <c r="AI33" s="11">
        <f t="shared" si="14"/>
        <v>0</v>
      </c>
      <c r="AJ33" s="12">
        <v>4581368.8</v>
      </c>
      <c r="AK33" s="11">
        <f t="shared" si="15"/>
        <v>0</v>
      </c>
      <c r="AL33" s="12">
        <v>4581368.8</v>
      </c>
      <c r="AM33" s="11">
        <f t="shared" si="16"/>
        <v>-53891.899999999441</v>
      </c>
      <c r="AN33" s="12">
        <v>4527476.9000000004</v>
      </c>
    </row>
    <row r="34" spans="1:40" ht="15.75" customHeight="1">
      <c r="A34" s="2"/>
      <c r="B34" s="17" t="s">
        <v>26</v>
      </c>
      <c r="C34" s="18"/>
      <c r="D34" s="3">
        <v>6</v>
      </c>
      <c r="E34" s="3">
        <v>5</v>
      </c>
      <c r="F34" s="4">
        <v>4420900</v>
      </c>
      <c r="G34" s="10">
        <f t="shared" si="0"/>
        <v>1994977.2000000002</v>
      </c>
      <c r="H34" s="4">
        <v>6415877.2000000002</v>
      </c>
      <c r="I34" s="11">
        <f t="shared" si="1"/>
        <v>-2625330</v>
      </c>
      <c r="J34" s="12">
        <v>3790547.2</v>
      </c>
      <c r="K34" s="10">
        <f t="shared" si="2"/>
        <v>0</v>
      </c>
      <c r="L34" s="12">
        <v>3790547.2</v>
      </c>
      <c r="M34" s="11">
        <f t="shared" si="3"/>
        <v>0</v>
      </c>
      <c r="N34" s="12">
        <v>3790547.2</v>
      </c>
      <c r="O34" s="11">
        <f t="shared" si="4"/>
        <v>0</v>
      </c>
      <c r="P34" s="12">
        <v>3790547.2</v>
      </c>
      <c r="Q34" s="11">
        <f t="shared" si="17"/>
        <v>0</v>
      </c>
      <c r="R34" s="12">
        <v>3790547.2</v>
      </c>
      <c r="S34" s="11">
        <f t="shared" si="6"/>
        <v>0</v>
      </c>
      <c r="T34" s="13">
        <v>3790547.2</v>
      </c>
      <c r="U34" s="11">
        <f t="shared" si="7"/>
        <v>0</v>
      </c>
      <c r="V34" s="12">
        <v>3790547.2</v>
      </c>
      <c r="W34" s="11">
        <f t="shared" si="8"/>
        <v>0</v>
      </c>
      <c r="X34" s="12">
        <v>3790547.2</v>
      </c>
      <c r="Y34" s="11">
        <f t="shared" si="9"/>
        <v>0</v>
      </c>
      <c r="Z34" s="12">
        <v>3790547.2</v>
      </c>
      <c r="AA34" s="11">
        <f t="shared" si="10"/>
        <v>0</v>
      </c>
      <c r="AB34" s="12">
        <v>3790547.2</v>
      </c>
      <c r="AC34" s="11">
        <f t="shared" si="11"/>
        <v>0</v>
      </c>
      <c r="AD34" s="12">
        <v>3790547.2</v>
      </c>
      <c r="AE34" s="11">
        <f t="shared" si="12"/>
        <v>790821.59999999963</v>
      </c>
      <c r="AF34" s="12">
        <v>4581368.8</v>
      </c>
      <c r="AG34" s="26">
        <f t="shared" si="13"/>
        <v>0</v>
      </c>
      <c r="AH34" s="12">
        <v>4581368.8</v>
      </c>
      <c r="AI34" s="11">
        <f t="shared" si="14"/>
        <v>0</v>
      </c>
      <c r="AJ34" s="12">
        <v>4581368.8</v>
      </c>
      <c r="AK34" s="11">
        <f t="shared" si="15"/>
        <v>0</v>
      </c>
      <c r="AL34" s="12">
        <v>4581368.8</v>
      </c>
      <c r="AM34" s="11">
        <f t="shared" si="16"/>
        <v>-53891.899999999441</v>
      </c>
      <c r="AN34" s="12">
        <v>4527476.9000000004</v>
      </c>
    </row>
    <row r="35" spans="1:40" ht="15.75" customHeight="1">
      <c r="A35" s="2"/>
      <c r="B35" s="17" t="s">
        <v>25</v>
      </c>
      <c r="C35" s="18"/>
      <c r="D35" s="3">
        <v>7</v>
      </c>
      <c r="E35" s="25" t="s">
        <v>60</v>
      </c>
      <c r="F35" s="4">
        <v>1895203240</v>
      </c>
      <c r="G35" s="10">
        <f t="shared" si="0"/>
        <v>7796614.2200000286</v>
      </c>
      <c r="H35" s="4">
        <f>H36+H37+H38+H39+H40</f>
        <v>1902999854.22</v>
      </c>
      <c r="I35" s="11">
        <f t="shared" si="1"/>
        <v>8641850</v>
      </c>
      <c r="J35" s="4">
        <f>J36+J37+J38+J39+J40</f>
        <v>1911641704.22</v>
      </c>
      <c r="K35" s="10">
        <f t="shared" si="2"/>
        <v>347000</v>
      </c>
      <c r="L35" s="12">
        <f>L36+L37+L38+L39+L40</f>
        <v>1911988704.22</v>
      </c>
      <c r="M35" s="11">
        <f t="shared" si="3"/>
        <v>3069000</v>
      </c>
      <c r="N35" s="12">
        <f>N36+N37+N38+N39+N40</f>
        <v>1915057704.22</v>
      </c>
      <c r="O35" s="11">
        <f t="shared" si="4"/>
        <v>0</v>
      </c>
      <c r="P35" s="12">
        <f>P36+P37+P38+P39+P40</f>
        <v>1915057704.22</v>
      </c>
      <c r="Q35" s="11">
        <f t="shared" si="17"/>
        <v>-5000000</v>
      </c>
      <c r="R35" s="12">
        <f>R36+R37+R38+R39+R40</f>
        <v>1910057704.22</v>
      </c>
      <c r="S35" s="11">
        <f t="shared" si="6"/>
        <v>108080482.70000005</v>
      </c>
      <c r="T35" s="13">
        <v>2018138186.9200001</v>
      </c>
      <c r="U35" s="11">
        <f t="shared" si="7"/>
        <v>0</v>
      </c>
      <c r="V35" s="12">
        <v>2018138186.9200001</v>
      </c>
      <c r="W35" s="11">
        <f t="shared" si="8"/>
        <v>6576400</v>
      </c>
      <c r="X35" s="12">
        <v>2024714586.9200001</v>
      </c>
      <c r="Y35" s="11">
        <f t="shared" si="9"/>
        <v>0</v>
      </c>
      <c r="Z35" s="12">
        <v>2024714586.9200001</v>
      </c>
      <c r="AA35" s="11">
        <f t="shared" si="10"/>
        <v>-2862356.4900000095</v>
      </c>
      <c r="AB35" s="12">
        <v>2021852230.4300001</v>
      </c>
      <c r="AC35" s="11">
        <f t="shared" si="11"/>
        <v>5918741.6899998188</v>
      </c>
      <c r="AD35" s="12">
        <v>2027770972.1199999</v>
      </c>
      <c r="AE35" s="11">
        <f t="shared" si="12"/>
        <v>-89489379.159999847</v>
      </c>
      <c r="AF35" s="12">
        <v>1938281592.96</v>
      </c>
      <c r="AG35" s="26">
        <f t="shared" si="13"/>
        <v>0</v>
      </c>
      <c r="AH35" s="12">
        <v>1938281592.96</v>
      </c>
      <c r="AI35" s="11">
        <f t="shared" si="14"/>
        <v>-10939892.890000105</v>
      </c>
      <c r="AJ35" s="12">
        <v>1927341700.0699999</v>
      </c>
      <c r="AK35" s="11">
        <f t="shared" si="15"/>
        <v>0</v>
      </c>
      <c r="AL35" s="12">
        <v>1927341700.0699999</v>
      </c>
      <c r="AM35" s="11">
        <f t="shared" si="16"/>
        <v>39933270.74000001</v>
      </c>
      <c r="AN35" s="12">
        <v>1967274970.8099999</v>
      </c>
    </row>
    <row r="36" spans="1:40" ht="15.75" customHeight="1">
      <c r="A36" s="2"/>
      <c r="B36" s="17" t="s">
        <v>24</v>
      </c>
      <c r="C36" s="18"/>
      <c r="D36" s="3">
        <v>7</v>
      </c>
      <c r="E36" s="3">
        <v>1</v>
      </c>
      <c r="F36" s="4">
        <v>360535600</v>
      </c>
      <c r="G36" s="10">
        <f t="shared" si="0"/>
        <v>2626738</v>
      </c>
      <c r="H36" s="4">
        <f>363439188-276850</f>
        <v>363162338</v>
      </c>
      <c r="I36" s="11">
        <f t="shared" si="1"/>
        <v>3276850</v>
      </c>
      <c r="J36" s="12">
        <f>H36+3000000+276850</f>
        <v>366439188</v>
      </c>
      <c r="K36" s="10">
        <f t="shared" si="2"/>
        <v>0</v>
      </c>
      <c r="L36" s="12">
        <f>J36</f>
        <v>366439188</v>
      </c>
      <c r="M36" s="11">
        <f t="shared" si="3"/>
        <v>-747017</v>
      </c>
      <c r="N36" s="12">
        <f>L36-747017</f>
        <v>365692171</v>
      </c>
      <c r="O36" s="11">
        <f t="shared" si="4"/>
        <v>0</v>
      </c>
      <c r="P36" s="12">
        <f>N36</f>
        <v>365692171</v>
      </c>
      <c r="Q36" s="27">
        <f t="shared" si="17"/>
        <v>0</v>
      </c>
      <c r="R36" s="12">
        <f>P36</f>
        <v>365692171</v>
      </c>
      <c r="S36" s="11">
        <f t="shared" si="6"/>
        <v>7192607.2599999905</v>
      </c>
      <c r="T36" s="13">
        <v>372884778.25999999</v>
      </c>
      <c r="U36" s="11">
        <f t="shared" si="7"/>
        <v>0</v>
      </c>
      <c r="V36" s="12">
        <v>372884778.25999999</v>
      </c>
      <c r="W36" s="11">
        <f t="shared" si="8"/>
        <v>6499600</v>
      </c>
      <c r="X36" s="12">
        <v>379384378.25999999</v>
      </c>
      <c r="Y36" s="11">
        <f t="shared" si="9"/>
        <v>0</v>
      </c>
      <c r="Z36" s="12">
        <v>379384378.25999999</v>
      </c>
      <c r="AA36" s="11">
        <f t="shared" si="10"/>
        <v>5272820.780000031</v>
      </c>
      <c r="AB36" s="12">
        <v>384657199.04000002</v>
      </c>
      <c r="AC36" s="11">
        <f t="shared" si="11"/>
        <v>1757616.2599999905</v>
      </c>
      <c r="AD36" s="12">
        <v>386414815.30000001</v>
      </c>
      <c r="AE36" s="11">
        <f t="shared" si="12"/>
        <v>-2060402.6399999857</v>
      </c>
      <c r="AF36" s="12">
        <v>384354412.66000003</v>
      </c>
      <c r="AG36" s="26">
        <f t="shared" si="13"/>
        <v>0</v>
      </c>
      <c r="AH36" s="12">
        <v>384354412.66000003</v>
      </c>
      <c r="AI36" s="11">
        <f t="shared" si="14"/>
        <v>-4611010.3300000429</v>
      </c>
      <c r="AJ36" s="12">
        <v>379743402.32999998</v>
      </c>
      <c r="AK36" s="11">
        <f t="shared" si="15"/>
        <v>0</v>
      </c>
      <c r="AL36" s="12">
        <v>379743402.32999998</v>
      </c>
      <c r="AM36" s="11">
        <f t="shared" si="16"/>
        <v>-1669141.969999969</v>
      </c>
      <c r="AN36" s="12">
        <v>378074260.36000001</v>
      </c>
    </row>
    <row r="37" spans="1:40" ht="15.75" customHeight="1">
      <c r="A37" s="2"/>
      <c r="B37" s="17" t="s">
        <v>23</v>
      </c>
      <c r="C37" s="18"/>
      <c r="D37" s="3">
        <v>7</v>
      </c>
      <c r="E37" s="3">
        <v>2</v>
      </c>
      <c r="F37" s="4">
        <v>1431984640</v>
      </c>
      <c r="G37" s="10">
        <f t="shared" si="0"/>
        <v>4698375.2200000286</v>
      </c>
      <c r="H37" s="4">
        <f>1437058015.22-375000</f>
        <v>1436683015.22</v>
      </c>
      <c r="I37" s="11">
        <f t="shared" si="1"/>
        <v>365000</v>
      </c>
      <c r="J37" s="12">
        <f>H37+365000</f>
        <v>1437048015.22</v>
      </c>
      <c r="K37" s="10">
        <f t="shared" si="2"/>
        <v>0</v>
      </c>
      <c r="L37" s="12">
        <f>J37</f>
        <v>1437048015.22</v>
      </c>
      <c r="M37" s="11">
        <f t="shared" si="3"/>
        <v>-206983</v>
      </c>
      <c r="N37" s="12">
        <f>L37-206983</f>
        <v>1436841032.22</v>
      </c>
      <c r="O37" s="11">
        <f t="shared" si="4"/>
        <v>0</v>
      </c>
      <c r="P37" s="12">
        <f>N37</f>
        <v>1436841032.22</v>
      </c>
      <c r="Q37" s="11">
        <f t="shared" si="17"/>
        <v>0</v>
      </c>
      <c r="R37" s="12">
        <f>P37</f>
        <v>1436841032.22</v>
      </c>
      <c r="S37" s="11">
        <f t="shared" si="6"/>
        <v>-148352813.21000004</v>
      </c>
      <c r="T37" s="13">
        <v>1288488219.01</v>
      </c>
      <c r="U37" s="11">
        <f t="shared" si="7"/>
        <v>0</v>
      </c>
      <c r="V37" s="12">
        <v>1288488219.01</v>
      </c>
      <c r="W37" s="11">
        <f t="shared" si="8"/>
        <v>76800</v>
      </c>
      <c r="X37" s="12">
        <v>1288565019.01</v>
      </c>
      <c r="Y37" s="11">
        <f t="shared" si="9"/>
        <v>0</v>
      </c>
      <c r="Z37" s="12">
        <v>1288565019.01</v>
      </c>
      <c r="AA37" s="11">
        <f t="shared" si="10"/>
        <v>12515.5</v>
      </c>
      <c r="AB37" s="12">
        <v>1288577534.51</v>
      </c>
      <c r="AC37" s="11">
        <f t="shared" si="11"/>
        <v>3380268.5599999428</v>
      </c>
      <c r="AD37" s="12">
        <v>1291957803.0699999</v>
      </c>
      <c r="AE37" s="11">
        <f t="shared" si="12"/>
        <v>-93705373.819999933</v>
      </c>
      <c r="AF37" s="12">
        <v>1198252429.25</v>
      </c>
      <c r="AG37" s="26">
        <f t="shared" si="13"/>
        <v>0</v>
      </c>
      <c r="AH37" s="12">
        <v>1198252429.25</v>
      </c>
      <c r="AI37" s="11">
        <f t="shared" si="14"/>
        <v>-6808344.5799999237</v>
      </c>
      <c r="AJ37" s="12">
        <v>1191444084.6700001</v>
      </c>
      <c r="AK37" s="11">
        <f t="shared" si="15"/>
        <v>0</v>
      </c>
      <c r="AL37" s="12">
        <v>1191444084.6700001</v>
      </c>
      <c r="AM37" s="11">
        <f t="shared" si="16"/>
        <v>46717454.129999876</v>
      </c>
      <c r="AN37" s="12">
        <v>1238161538.8</v>
      </c>
    </row>
    <row r="38" spans="1:40" ht="15.75" customHeight="1">
      <c r="A38" s="2"/>
      <c r="B38" s="17" t="s">
        <v>56</v>
      </c>
      <c r="C38" s="18"/>
      <c r="D38" s="14">
        <v>7</v>
      </c>
      <c r="E38" s="14">
        <v>3</v>
      </c>
      <c r="F38" s="4">
        <v>0</v>
      </c>
      <c r="G38" s="15">
        <f t="shared" si="0"/>
        <v>0</v>
      </c>
      <c r="H38" s="16"/>
      <c r="I38" s="27">
        <f t="shared" si="1"/>
        <v>0</v>
      </c>
      <c r="J38" s="16"/>
      <c r="K38" s="10">
        <f t="shared" si="2"/>
        <v>0</v>
      </c>
      <c r="L38" s="9"/>
      <c r="M38" s="11">
        <f t="shared" si="3"/>
        <v>0</v>
      </c>
      <c r="N38" s="12"/>
      <c r="O38" s="11">
        <f t="shared" si="4"/>
        <v>0</v>
      </c>
      <c r="P38" s="12"/>
      <c r="Q38" s="11">
        <f t="shared" si="17"/>
        <v>0</v>
      </c>
      <c r="R38" s="12"/>
      <c r="S38" s="11">
        <f t="shared" si="6"/>
        <v>248578384.65000001</v>
      </c>
      <c r="T38" s="13">
        <v>248578384.65000001</v>
      </c>
      <c r="U38" s="11">
        <f t="shared" si="7"/>
        <v>0</v>
      </c>
      <c r="V38" s="12">
        <v>248578384.65000001</v>
      </c>
      <c r="W38" s="11">
        <f t="shared" si="8"/>
        <v>0</v>
      </c>
      <c r="X38" s="12">
        <v>248578384.65000001</v>
      </c>
      <c r="Y38" s="11">
        <f t="shared" si="9"/>
        <v>0</v>
      </c>
      <c r="Z38" s="12">
        <v>248578384.65000001</v>
      </c>
      <c r="AA38" s="11">
        <f t="shared" si="10"/>
        <v>-5328799.2800000012</v>
      </c>
      <c r="AB38" s="12">
        <v>243249585.37</v>
      </c>
      <c r="AC38" s="11">
        <f t="shared" si="11"/>
        <v>744148.26999998093</v>
      </c>
      <c r="AD38" s="12">
        <v>243993733.63999999</v>
      </c>
      <c r="AE38" s="11">
        <f t="shared" si="12"/>
        <v>5155300.2000000179</v>
      </c>
      <c r="AF38" s="12">
        <v>249149033.84</v>
      </c>
      <c r="AG38" s="26">
        <f t="shared" si="13"/>
        <v>0</v>
      </c>
      <c r="AH38" s="12">
        <v>249149033.84</v>
      </c>
      <c r="AI38" s="11">
        <f t="shared" si="14"/>
        <v>-296212.09000000358</v>
      </c>
      <c r="AJ38" s="12">
        <v>248852821.75</v>
      </c>
      <c r="AK38" s="11">
        <f t="shared" si="15"/>
        <v>0</v>
      </c>
      <c r="AL38" s="12">
        <v>248852821.75</v>
      </c>
      <c r="AM38" s="11">
        <f t="shared" si="16"/>
        <v>-4315423.0099999905</v>
      </c>
      <c r="AN38" s="12">
        <v>244537398.74000001</v>
      </c>
    </row>
    <row r="39" spans="1:40" ht="15.75" customHeight="1">
      <c r="A39" s="2"/>
      <c r="B39" s="17" t="s">
        <v>22</v>
      </c>
      <c r="C39" s="18"/>
      <c r="D39" s="3">
        <v>7</v>
      </c>
      <c r="E39" s="3">
        <v>7</v>
      </c>
      <c r="F39" s="4">
        <v>38910800</v>
      </c>
      <c r="G39" s="10">
        <f t="shared" si="0"/>
        <v>50000</v>
      </c>
      <c r="H39" s="4">
        <v>38960800</v>
      </c>
      <c r="I39" s="11">
        <f t="shared" si="1"/>
        <v>5000000</v>
      </c>
      <c r="J39" s="12">
        <f>44577800-617000</f>
        <v>43960800</v>
      </c>
      <c r="K39" s="10">
        <f t="shared" si="2"/>
        <v>347000</v>
      </c>
      <c r="L39" s="12">
        <f>J39+347000</f>
        <v>44307800</v>
      </c>
      <c r="M39" s="11">
        <f t="shared" si="3"/>
        <v>7100000</v>
      </c>
      <c r="N39" s="12">
        <f>L39+7100000</f>
        <v>51407800</v>
      </c>
      <c r="O39" s="11">
        <f t="shared" si="4"/>
        <v>0</v>
      </c>
      <c r="P39" s="12">
        <f>N39</f>
        <v>51407800</v>
      </c>
      <c r="Q39" s="11">
        <f t="shared" si="17"/>
        <v>-5000000</v>
      </c>
      <c r="R39" s="12">
        <f>P39-5000000</f>
        <v>46407800</v>
      </c>
      <c r="S39" s="11">
        <f t="shared" si="6"/>
        <v>662304</v>
      </c>
      <c r="T39" s="13">
        <v>47070104</v>
      </c>
      <c r="U39" s="11">
        <f t="shared" si="7"/>
        <v>0</v>
      </c>
      <c r="V39" s="12">
        <v>47070104</v>
      </c>
      <c r="W39" s="11">
        <f t="shared" si="8"/>
        <v>0</v>
      </c>
      <c r="X39" s="12">
        <v>47070104</v>
      </c>
      <c r="Y39" s="11">
        <f t="shared" si="9"/>
        <v>0</v>
      </c>
      <c r="Z39" s="12">
        <v>47070104</v>
      </c>
      <c r="AA39" s="11">
        <f t="shared" si="10"/>
        <v>-2663943.4900000021</v>
      </c>
      <c r="AB39" s="12">
        <v>44406160.509999998</v>
      </c>
      <c r="AC39" s="11">
        <f t="shared" si="11"/>
        <v>36708.60000000149</v>
      </c>
      <c r="AD39" s="12">
        <v>44442869.109999999</v>
      </c>
      <c r="AE39" s="11">
        <f t="shared" si="12"/>
        <v>87499.230000004172</v>
      </c>
      <c r="AF39" s="12">
        <v>44530368.340000004</v>
      </c>
      <c r="AG39" s="26">
        <f t="shared" si="13"/>
        <v>0</v>
      </c>
      <c r="AH39" s="12">
        <v>44530368.340000004</v>
      </c>
      <c r="AI39" s="11">
        <f t="shared" si="14"/>
        <v>424200</v>
      </c>
      <c r="AJ39" s="12">
        <v>44954568.340000004</v>
      </c>
      <c r="AK39" s="11">
        <f t="shared" si="15"/>
        <v>0</v>
      </c>
      <c r="AL39" s="12">
        <v>44954568.340000004</v>
      </c>
      <c r="AM39" s="11">
        <f t="shared" si="16"/>
        <v>178345.44999999553</v>
      </c>
      <c r="AN39" s="12">
        <v>45132913.789999999</v>
      </c>
    </row>
    <row r="40" spans="1:40" ht="15.75" customHeight="1">
      <c r="A40" s="2"/>
      <c r="B40" s="17" t="s">
        <v>21</v>
      </c>
      <c r="C40" s="18"/>
      <c r="D40" s="3">
        <v>7</v>
      </c>
      <c r="E40" s="3">
        <v>9</v>
      </c>
      <c r="F40" s="4">
        <v>63772200</v>
      </c>
      <c r="G40" s="10">
        <f t="shared" si="0"/>
        <v>421501</v>
      </c>
      <c r="H40" s="4">
        <v>64193701</v>
      </c>
      <c r="I40" s="11">
        <f t="shared" si="1"/>
        <v>0</v>
      </c>
      <c r="J40" s="4">
        <v>64193701</v>
      </c>
      <c r="K40" s="10">
        <f t="shared" si="2"/>
        <v>0</v>
      </c>
      <c r="L40" s="12">
        <f>J40</f>
        <v>64193701</v>
      </c>
      <c r="M40" s="11">
        <f t="shared" si="3"/>
        <v>-3077000</v>
      </c>
      <c r="N40" s="12">
        <v>61116701</v>
      </c>
      <c r="O40" s="11">
        <f t="shared" si="4"/>
        <v>0</v>
      </c>
      <c r="P40" s="12">
        <v>61116701</v>
      </c>
      <c r="Q40" s="11">
        <f t="shared" si="17"/>
        <v>0</v>
      </c>
      <c r="R40" s="12">
        <v>61116701</v>
      </c>
      <c r="S40" s="11">
        <f t="shared" si="6"/>
        <v>0</v>
      </c>
      <c r="T40" s="13">
        <v>61116701</v>
      </c>
      <c r="U40" s="11">
        <f t="shared" si="7"/>
        <v>0</v>
      </c>
      <c r="V40" s="12">
        <v>61116701</v>
      </c>
      <c r="W40" s="11">
        <f t="shared" si="8"/>
        <v>0</v>
      </c>
      <c r="X40" s="12">
        <v>61116701</v>
      </c>
      <c r="Y40" s="11">
        <f t="shared" si="9"/>
        <v>0</v>
      </c>
      <c r="Z40" s="12">
        <v>61116701</v>
      </c>
      <c r="AA40" s="11">
        <f t="shared" si="10"/>
        <v>-154950</v>
      </c>
      <c r="AB40" s="12">
        <v>60961751</v>
      </c>
      <c r="AC40" s="11">
        <f t="shared" si="11"/>
        <v>0</v>
      </c>
      <c r="AD40" s="12">
        <v>60961751</v>
      </c>
      <c r="AE40" s="11">
        <f t="shared" si="12"/>
        <v>1033597.8699999973</v>
      </c>
      <c r="AF40" s="12">
        <v>61995348.869999997</v>
      </c>
      <c r="AG40" s="26">
        <f t="shared" si="13"/>
        <v>0</v>
      </c>
      <c r="AH40" s="12">
        <v>61995348.869999997</v>
      </c>
      <c r="AI40" s="11">
        <f t="shared" si="14"/>
        <v>351474.1099999994</v>
      </c>
      <c r="AJ40" s="12">
        <v>62346822.979999997</v>
      </c>
      <c r="AK40" s="11">
        <f t="shared" si="15"/>
        <v>0</v>
      </c>
      <c r="AL40" s="12">
        <v>62346822.979999997</v>
      </c>
      <c r="AM40" s="11">
        <f t="shared" si="16"/>
        <v>-977963.8599999994</v>
      </c>
      <c r="AN40" s="12">
        <v>61368859.119999997</v>
      </c>
    </row>
    <row r="41" spans="1:40" ht="15.75" customHeight="1">
      <c r="A41" s="2"/>
      <c r="B41" s="17" t="s">
        <v>20</v>
      </c>
      <c r="C41" s="18"/>
      <c r="D41" s="3">
        <v>8</v>
      </c>
      <c r="E41" s="25" t="s">
        <v>60</v>
      </c>
      <c r="F41" s="4">
        <v>149476460</v>
      </c>
      <c r="G41" s="10">
        <f t="shared" si="0"/>
        <v>0</v>
      </c>
      <c r="H41" s="4">
        <f>H42+H43</f>
        <v>149476460</v>
      </c>
      <c r="I41" s="11">
        <f t="shared" si="1"/>
        <v>273122</v>
      </c>
      <c r="J41" s="12">
        <f>J42+J43</f>
        <v>149749582</v>
      </c>
      <c r="K41" s="10">
        <f t="shared" si="2"/>
        <v>7529292</v>
      </c>
      <c r="L41" s="12">
        <f>L42+L43</f>
        <v>157278874</v>
      </c>
      <c r="M41" s="11">
        <f t="shared" si="3"/>
        <v>300000</v>
      </c>
      <c r="N41" s="12">
        <f>N42+N43</f>
        <v>157578874</v>
      </c>
      <c r="O41" s="11">
        <f t="shared" si="4"/>
        <v>0</v>
      </c>
      <c r="P41" s="12">
        <f>P42+P43</f>
        <v>157578874</v>
      </c>
      <c r="Q41" s="11">
        <f t="shared" si="17"/>
        <v>0</v>
      </c>
      <c r="R41" s="12">
        <f>R42+R43</f>
        <v>157578874</v>
      </c>
      <c r="S41" s="11">
        <f t="shared" si="6"/>
        <v>-578000</v>
      </c>
      <c r="T41" s="13">
        <v>157000874</v>
      </c>
      <c r="U41" s="11">
        <f t="shared" si="7"/>
        <v>0</v>
      </c>
      <c r="V41" s="12">
        <v>157000874</v>
      </c>
      <c r="W41" s="11">
        <f t="shared" si="8"/>
        <v>-14100</v>
      </c>
      <c r="X41" s="12">
        <v>156986774</v>
      </c>
      <c r="Y41" s="11">
        <f t="shared" si="9"/>
        <v>0</v>
      </c>
      <c r="Z41" s="12">
        <v>156986774</v>
      </c>
      <c r="AA41" s="11">
        <f t="shared" si="10"/>
        <v>2938743.1999999881</v>
      </c>
      <c r="AB41" s="12">
        <v>159925517.19999999</v>
      </c>
      <c r="AC41" s="11">
        <f t="shared" si="11"/>
        <v>100000</v>
      </c>
      <c r="AD41" s="12">
        <v>160025517.19999999</v>
      </c>
      <c r="AE41" s="11">
        <f t="shared" si="12"/>
        <v>53744895.800000012</v>
      </c>
      <c r="AF41" s="12">
        <v>213770413</v>
      </c>
      <c r="AG41" s="26">
        <f t="shared" si="13"/>
        <v>0</v>
      </c>
      <c r="AH41" s="12">
        <v>213770413</v>
      </c>
      <c r="AI41" s="11">
        <f t="shared" si="14"/>
        <v>2796774.400000006</v>
      </c>
      <c r="AJ41" s="12">
        <v>216567187.40000001</v>
      </c>
      <c r="AK41" s="11">
        <f t="shared" si="15"/>
        <v>0</v>
      </c>
      <c r="AL41" s="12">
        <v>216567187.40000001</v>
      </c>
      <c r="AM41" s="11">
        <f t="shared" si="16"/>
        <v>2040414.3599999845</v>
      </c>
      <c r="AN41" s="12">
        <v>218607601.75999999</v>
      </c>
    </row>
    <row r="42" spans="1:40" ht="15.75" customHeight="1">
      <c r="A42" s="2"/>
      <c r="B42" s="17" t="s">
        <v>19</v>
      </c>
      <c r="C42" s="18"/>
      <c r="D42" s="3">
        <v>8</v>
      </c>
      <c r="E42" s="3">
        <v>1</v>
      </c>
      <c r="F42" s="4">
        <v>141855460</v>
      </c>
      <c r="G42" s="10">
        <f t="shared" si="0"/>
        <v>0</v>
      </c>
      <c r="H42" s="4">
        <f>142128582-273122</f>
        <v>141855460</v>
      </c>
      <c r="I42" s="11">
        <f t="shared" si="1"/>
        <v>273122</v>
      </c>
      <c r="J42" s="12">
        <f>H42+273122</f>
        <v>142128582</v>
      </c>
      <c r="K42" s="10">
        <f t="shared" si="2"/>
        <v>7529292</v>
      </c>
      <c r="L42" s="12">
        <f>J42+7529292</f>
        <v>149657874</v>
      </c>
      <c r="M42" s="11">
        <f t="shared" si="3"/>
        <v>300000</v>
      </c>
      <c r="N42" s="12">
        <f>L42+300000</f>
        <v>149957874</v>
      </c>
      <c r="O42" s="11">
        <f t="shared" si="4"/>
        <v>0</v>
      </c>
      <c r="P42" s="12">
        <f>N42</f>
        <v>149957874</v>
      </c>
      <c r="Q42" s="11">
        <f t="shared" si="17"/>
        <v>0</v>
      </c>
      <c r="R42" s="12">
        <f>P42</f>
        <v>149957874</v>
      </c>
      <c r="S42" s="11">
        <f t="shared" si="6"/>
        <v>-578000</v>
      </c>
      <c r="T42" s="13">
        <v>149379874</v>
      </c>
      <c r="U42" s="11">
        <f t="shared" si="7"/>
        <v>0</v>
      </c>
      <c r="V42" s="12">
        <v>149379874</v>
      </c>
      <c r="W42" s="11">
        <f t="shared" si="8"/>
        <v>-14100</v>
      </c>
      <c r="X42" s="12">
        <v>149365774</v>
      </c>
      <c r="Y42" s="11">
        <f t="shared" si="9"/>
        <v>0</v>
      </c>
      <c r="Z42" s="12">
        <v>149365774</v>
      </c>
      <c r="AA42" s="11">
        <f t="shared" si="10"/>
        <v>2938743.1999999881</v>
      </c>
      <c r="AB42" s="12">
        <v>152304517.19999999</v>
      </c>
      <c r="AC42" s="11">
        <f t="shared" si="11"/>
        <v>100000</v>
      </c>
      <c r="AD42" s="12">
        <v>152404517.19999999</v>
      </c>
      <c r="AE42" s="11">
        <f t="shared" si="12"/>
        <v>53744895.800000012</v>
      </c>
      <c r="AF42" s="12">
        <v>206149413</v>
      </c>
      <c r="AG42" s="26">
        <f t="shared" si="13"/>
        <v>0</v>
      </c>
      <c r="AH42" s="12">
        <v>206149413</v>
      </c>
      <c r="AI42" s="11">
        <f t="shared" si="14"/>
        <v>2882650.9399999976</v>
      </c>
      <c r="AJ42" s="12">
        <v>209032063.94</v>
      </c>
      <c r="AK42" s="11">
        <f t="shared" si="15"/>
        <v>0</v>
      </c>
      <c r="AL42" s="12">
        <v>209032063.94</v>
      </c>
      <c r="AM42" s="11">
        <f t="shared" si="16"/>
        <v>2150496.1899999976</v>
      </c>
      <c r="AN42" s="12">
        <v>211182560.13</v>
      </c>
    </row>
    <row r="43" spans="1:40" ht="15.75" customHeight="1">
      <c r="A43" s="2"/>
      <c r="B43" s="17" t="s">
        <v>18</v>
      </c>
      <c r="C43" s="18"/>
      <c r="D43" s="3">
        <v>8</v>
      </c>
      <c r="E43" s="3">
        <v>4</v>
      </c>
      <c r="F43" s="4">
        <v>7621000</v>
      </c>
      <c r="G43" s="10">
        <f t="shared" si="0"/>
        <v>0</v>
      </c>
      <c r="H43" s="4">
        <v>7621000</v>
      </c>
      <c r="I43" s="11">
        <f t="shared" si="1"/>
        <v>0</v>
      </c>
      <c r="J43" s="12">
        <v>7621000</v>
      </c>
      <c r="K43" s="10">
        <f t="shared" si="2"/>
        <v>0</v>
      </c>
      <c r="L43" s="12">
        <v>7621000</v>
      </c>
      <c r="M43" s="11">
        <f t="shared" si="3"/>
        <v>0</v>
      </c>
      <c r="N43" s="12">
        <v>7621000</v>
      </c>
      <c r="O43" s="11">
        <f t="shared" si="4"/>
        <v>0</v>
      </c>
      <c r="P43" s="12">
        <v>7621000</v>
      </c>
      <c r="Q43" s="11">
        <f t="shared" si="17"/>
        <v>0</v>
      </c>
      <c r="R43" s="12">
        <v>7621000</v>
      </c>
      <c r="S43" s="11">
        <f t="shared" si="6"/>
        <v>0</v>
      </c>
      <c r="T43" s="13">
        <v>7621000</v>
      </c>
      <c r="U43" s="11">
        <f t="shared" si="7"/>
        <v>0</v>
      </c>
      <c r="V43" s="12">
        <v>7621000</v>
      </c>
      <c r="W43" s="11">
        <f t="shared" si="8"/>
        <v>0</v>
      </c>
      <c r="X43" s="12">
        <v>7621000</v>
      </c>
      <c r="Y43" s="11">
        <f t="shared" si="9"/>
        <v>0</v>
      </c>
      <c r="Z43" s="12">
        <v>7621000</v>
      </c>
      <c r="AA43" s="11">
        <f t="shared" si="10"/>
        <v>0</v>
      </c>
      <c r="AB43" s="12">
        <v>7621000</v>
      </c>
      <c r="AC43" s="11">
        <f t="shared" si="11"/>
        <v>0</v>
      </c>
      <c r="AD43" s="12">
        <v>7621000</v>
      </c>
      <c r="AE43" s="11">
        <f t="shared" si="12"/>
        <v>0</v>
      </c>
      <c r="AF43" s="12">
        <v>7621000</v>
      </c>
      <c r="AG43" s="26">
        <f t="shared" si="13"/>
        <v>0</v>
      </c>
      <c r="AH43" s="12">
        <v>7621000</v>
      </c>
      <c r="AI43" s="11">
        <f t="shared" si="14"/>
        <v>-85876.540000000037</v>
      </c>
      <c r="AJ43" s="12">
        <v>7535123.46</v>
      </c>
      <c r="AK43" s="11">
        <f t="shared" si="15"/>
        <v>0</v>
      </c>
      <c r="AL43" s="12">
        <v>7535123.46</v>
      </c>
      <c r="AM43" s="11">
        <f t="shared" si="16"/>
        <v>-110081.83000000007</v>
      </c>
      <c r="AN43" s="12">
        <v>7425041.6299999999</v>
      </c>
    </row>
    <row r="44" spans="1:40" ht="15.75" customHeight="1">
      <c r="A44" s="2"/>
      <c r="B44" s="17" t="s">
        <v>17</v>
      </c>
      <c r="C44" s="18"/>
      <c r="D44" s="3">
        <v>9</v>
      </c>
      <c r="E44" s="25" t="s">
        <v>60</v>
      </c>
      <c r="F44" s="4">
        <v>2841100</v>
      </c>
      <c r="G44" s="10">
        <f t="shared" si="0"/>
        <v>0</v>
      </c>
      <c r="H44" s="4">
        <v>2841100</v>
      </c>
      <c r="I44" s="11">
        <f t="shared" si="1"/>
        <v>0</v>
      </c>
      <c r="J44" s="12">
        <v>2841100</v>
      </c>
      <c r="K44" s="10">
        <f t="shared" si="2"/>
        <v>0</v>
      </c>
      <c r="L44" s="12">
        <v>2841100</v>
      </c>
      <c r="M44" s="11">
        <f t="shared" si="3"/>
        <v>0</v>
      </c>
      <c r="N44" s="12">
        <f>N45</f>
        <v>2841100</v>
      </c>
      <c r="O44" s="11">
        <f t="shared" si="4"/>
        <v>0</v>
      </c>
      <c r="P44" s="12">
        <f>P45</f>
        <v>2841100</v>
      </c>
      <c r="Q44" s="11">
        <f t="shared" si="17"/>
        <v>0</v>
      </c>
      <c r="R44" s="12">
        <f>R45</f>
        <v>2841100</v>
      </c>
      <c r="S44" s="11">
        <f t="shared" si="6"/>
        <v>0</v>
      </c>
      <c r="T44" s="13">
        <v>2841100</v>
      </c>
      <c r="U44" s="11">
        <f t="shared" si="7"/>
        <v>0</v>
      </c>
      <c r="V44" s="12">
        <v>2841100</v>
      </c>
      <c r="W44" s="11">
        <f t="shared" si="8"/>
        <v>0</v>
      </c>
      <c r="X44" s="12">
        <v>2841100</v>
      </c>
      <c r="Y44" s="11">
        <f t="shared" si="9"/>
        <v>0</v>
      </c>
      <c r="Z44" s="12">
        <v>2841100</v>
      </c>
      <c r="AA44" s="11">
        <f t="shared" si="10"/>
        <v>0</v>
      </c>
      <c r="AB44" s="12">
        <v>2841100</v>
      </c>
      <c r="AC44" s="11">
        <f t="shared" si="11"/>
        <v>0</v>
      </c>
      <c r="AD44" s="12">
        <v>2841100</v>
      </c>
      <c r="AE44" s="11">
        <f t="shared" si="12"/>
        <v>0</v>
      </c>
      <c r="AF44" s="12">
        <v>2841100</v>
      </c>
      <c r="AG44" s="26">
        <f t="shared" si="13"/>
        <v>0</v>
      </c>
      <c r="AH44" s="12">
        <v>2841100</v>
      </c>
      <c r="AI44" s="11">
        <f t="shared" si="14"/>
        <v>0</v>
      </c>
      <c r="AJ44" s="12">
        <v>2841100</v>
      </c>
      <c r="AK44" s="11">
        <f t="shared" si="15"/>
        <v>0</v>
      </c>
      <c r="AL44" s="12">
        <v>2841100</v>
      </c>
      <c r="AM44" s="11">
        <f t="shared" si="16"/>
        <v>0</v>
      </c>
      <c r="AN44" s="12">
        <v>2841100</v>
      </c>
    </row>
    <row r="45" spans="1:40" ht="15.75" customHeight="1">
      <c r="A45" s="2"/>
      <c r="B45" s="17" t="s">
        <v>16</v>
      </c>
      <c r="C45" s="18"/>
      <c r="D45" s="3">
        <v>9</v>
      </c>
      <c r="E45" s="3">
        <v>9</v>
      </c>
      <c r="F45" s="4">
        <v>2841100</v>
      </c>
      <c r="G45" s="10">
        <f t="shared" si="0"/>
        <v>0</v>
      </c>
      <c r="H45" s="4">
        <v>2841100</v>
      </c>
      <c r="I45" s="11">
        <f t="shared" si="1"/>
        <v>0</v>
      </c>
      <c r="J45" s="12">
        <v>2841100</v>
      </c>
      <c r="K45" s="10">
        <f t="shared" si="2"/>
        <v>0</v>
      </c>
      <c r="L45" s="12">
        <v>2841100</v>
      </c>
      <c r="M45" s="11">
        <f t="shared" si="3"/>
        <v>0</v>
      </c>
      <c r="N45" s="12">
        <v>2841100</v>
      </c>
      <c r="O45" s="11">
        <f t="shared" si="4"/>
        <v>0</v>
      </c>
      <c r="P45" s="12">
        <v>2841100</v>
      </c>
      <c r="Q45" s="11">
        <f t="shared" si="17"/>
        <v>0</v>
      </c>
      <c r="R45" s="12">
        <v>2841100</v>
      </c>
      <c r="S45" s="11">
        <f t="shared" si="6"/>
        <v>0</v>
      </c>
      <c r="T45" s="13">
        <v>2841100</v>
      </c>
      <c r="U45" s="11">
        <f t="shared" si="7"/>
        <v>0</v>
      </c>
      <c r="V45" s="12">
        <v>2841100</v>
      </c>
      <c r="W45" s="11">
        <f t="shared" si="8"/>
        <v>0</v>
      </c>
      <c r="X45" s="12">
        <v>2841100</v>
      </c>
      <c r="Y45" s="11">
        <f t="shared" si="9"/>
        <v>0</v>
      </c>
      <c r="Z45" s="12">
        <v>2841100</v>
      </c>
      <c r="AA45" s="11">
        <f t="shared" si="10"/>
        <v>0</v>
      </c>
      <c r="AB45" s="12">
        <v>2841100</v>
      </c>
      <c r="AC45" s="11">
        <f t="shared" si="11"/>
        <v>0</v>
      </c>
      <c r="AD45" s="12">
        <v>2841100</v>
      </c>
      <c r="AE45" s="11">
        <f t="shared" si="12"/>
        <v>0</v>
      </c>
      <c r="AF45" s="12">
        <v>2841100</v>
      </c>
      <c r="AG45" s="26">
        <f t="shared" si="13"/>
        <v>0</v>
      </c>
      <c r="AH45" s="12">
        <v>2841100</v>
      </c>
      <c r="AI45" s="11">
        <f t="shared" si="14"/>
        <v>0</v>
      </c>
      <c r="AJ45" s="12">
        <v>2841100</v>
      </c>
      <c r="AK45" s="11">
        <f t="shared" si="15"/>
        <v>0</v>
      </c>
      <c r="AL45" s="12">
        <v>2841100</v>
      </c>
      <c r="AM45" s="11">
        <f t="shared" si="16"/>
        <v>0</v>
      </c>
      <c r="AN45" s="12">
        <v>2841100</v>
      </c>
    </row>
    <row r="46" spans="1:40" ht="15.75" customHeight="1">
      <c r="A46" s="2"/>
      <c r="B46" s="17" t="s">
        <v>15</v>
      </c>
      <c r="C46" s="18"/>
      <c r="D46" s="3">
        <v>10</v>
      </c>
      <c r="E46" s="25" t="s">
        <v>60</v>
      </c>
      <c r="F46" s="4">
        <v>184021000</v>
      </c>
      <c r="G46" s="10">
        <f t="shared" si="0"/>
        <v>-500000</v>
      </c>
      <c r="H46" s="4">
        <v>183521000</v>
      </c>
      <c r="I46" s="11">
        <f t="shared" si="1"/>
        <v>1378200</v>
      </c>
      <c r="J46" s="12">
        <f>J47+J48+J49+J50</f>
        <v>184899200</v>
      </c>
      <c r="K46" s="10">
        <f t="shared" si="2"/>
        <v>45000</v>
      </c>
      <c r="L46" s="12">
        <f>L47+L48+L49+L50</f>
        <v>184944200</v>
      </c>
      <c r="M46" s="11">
        <f t="shared" si="3"/>
        <v>0</v>
      </c>
      <c r="N46" s="12">
        <f>N47+N48+N49+N50</f>
        <v>184944200</v>
      </c>
      <c r="O46" s="11">
        <f t="shared" si="4"/>
        <v>0</v>
      </c>
      <c r="P46" s="12">
        <f>P47+P48+P49+P50</f>
        <v>184944200</v>
      </c>
      <c r="Q46" s="11">
        <f t="shared" si="17"/>
        <v>0</v>
      </c>
      <c r="R46" s="12">
        <f>R47+R48+R49+R50</f>
        <v>184944200</v>
      </c>
      <c r="S46" s="11">
        <f t="shared" si="6"/>
        <v>-686696.05000001192</v>
      </c>
      <c r="T46" s="13">
        <v>184257503.94999999</v>
      </c>
      <c r="U46" s="11">
        <f t="shared" si="7"/>
        <v>0</v>
      </c>
      <c r="V46" s="12">
        <v>184257503.94999999</v>
      </c>
      <c r="W46" s="11">
        <f t="shared" si="8"/>
        <v>80000</v>
      </c>
      <c r="X46" s="12">
        <v>184337503.94999999</v>
      </c>
      <c r="Y46" s="11">
        <f t="shared" si="9"/>
        <v>0</v>
      </c>
      <c r="Z46" s="12">
        <v>184337503.94999999</v>
      </c>
      <c r="AA46" s="11">
        <f t="shared" si="10"/>
        <v>-12280962.389999986</v>
      </c>
      <c r="AB46" s="12">
        <v>172056541.56</v>
      </c>
      <c r="AC46" s="11">
        <f t="shared" si="11"/>
        <v>0</v>
      </c>
      <c r="AD46" s="12">
        <v>172056541.56</v>
      </c>
      <c r="AE46" s="11">
        <f t="shared" si="12"/>
        <v>-8248448.7700000107</v>
      </c>
      <c r="AF46" s="12">
        <v>163808092.78999999</v>
      </c>
      <c r="AG46" s="26">
        <f t="shared" si="13"/>
        <v>0</v>
      </c>
      <c r="AH46" s="12">
        <v>163808092.78999999</v>
      </c>
      <c r="AI46" s="11">
        <f t="shared" si="14"/>
        <v>10134929.129999995</v>
      </c>
      <c r="AJ46" s="12">
        <v>173943021.91999999</v>
      </c>
      <c r="AK46" s="11">
        <f t="shared" si="15"/>
        <v>0</v>
      </c>
      <c r="AL46" s="12">
        <v>173943021.91999999</v>
      </c>
      <c r="AM46" s="11">
        <f t="shared" si="16"/>
        <v>-1380378.4099999964</v>
      </c>
      <c r="AN46" s="12">
        <v>172562643.50999999</v>
      </c>
    </row>
    <row r="47" spans="1:40" ht="15.75" customHeight="1">
      <c r="A47" s="2"/>
      <c r="B47" s="17" t="s">
        <v>14</v>
      </c>
      <c r="C47" s="18"/>
      <c r="D47" s="3">
        <v>10</v>
      </c>
      <c r="E47" s="3">
        <v>1</v>
      </c>
      <c r="F47" s="4">
        <v>9403100</v>
      </c>
      <c r="G47" s="10">
        <f t="shared" si="0"/>
        <v>0</v>
      </c>
      <c r="H47" s="4">
        <v>9403100</v>
      </c>
      <c r="I47" s="11">
        <f t="shared" si="1"/>
        <v>0</v>
      </c>
      <c r="J47" s="12">
        <f>H47</f>
        <v>9403100</v>
      </c>
      <c r="K47" s="10">
        <f t="shared" si="2"/>
        <v>45000</v>
      </c>
      <c r="L47" s="12">
        <v>9448100</v>
      </c>
      <c r="M47" s="11">
        <f t="shared" si="3"/>
        <v>0</v>
      </c>
      <c r="N47" s="12">
        <v>9448100</v>
      </c>
      <c r="O47" s="11">
        <f t="shared" si="4"/>
        <v>0</v>
      </c>
      <c r="P47" s="12">
        <v>9448100</v>
      </c>
      <c r="Q47" s="11">
        <f t="shared" si="17"/>
        <v>0</v>
      </c>
      <c r="R47" s="12">
        <v>9448100</v>
      </c>
      <c r="S47" s="11">
        <f t="shared" si="6"/>
        <v>0</v>
      </c>
      <c r="T47" s="13">
        <v>9448100</v>
      </c>
      <c r="U47" s="11">
        <f t="shared" si="7"/>
        <v>0</v>
      </c>
      <c r="V47" s="12">
        <v>9448100</v>
      </c>
      <c r="W47" s="11">
        <f t="shared" si="8"/>
        <v>0</v>
      </c>
      <c r="X47" s="12">
        <v>9448100</v>
      </c>
      <c r="Y47" s="11">
        <f t="shared" si="9"/>
        <v>0</v>
      </c>
      <c r="Z47" s="12">
        <v>9448100</v>
      </c>
      <c r="AA47" s="11">
        <f t="shared" si="10"/>
        <v>226451.61999999918</v>
      </c>
      <c r="AB47" s="12">
        <v>9674551.6199999992</v>
      </c>
      <c r="AC47" s="11">
        <f t="shared" si="11"/>
        <v>0</v>
      </c>
      <c r="AD47" s="12">
        <v>9674551.6199999992</v>
      </c>
      <c r="AE47" s="11">
        <f t="shared" si="12"/>
        <v>0</v>
      </c>
      <c r="AF47" s="12">
        <v>9674551.6199999992</v>
      </c>
      <c r="AG47" s="26">
        <f t="shared" si="13"/>
        <v>0</v>
      </c>
      <c r="AH47" s="12">
        <v>9674551.6199999992</v>
      </c>
      <c r="AI47" s="11">
        <f t="shared" si="14"/>
        <v>744700</v>
      </c>
      <c r="AJ47" s="12">
        <v>10419251.619999999</v>
      </c>
      <c r="AK47" s="11">
        <f t="shared" si="15"/>
        <v>0</v>
      </c>
      <c r="AL47" s="12">
        <v>10419251.619999999</v>
      </c>
      <c r="AM47" s="11">
        <f t="shared" si="16"/>
        <v>-4043.8300000000745</v>
      </c>
      <c r="AN47" s="12">
        <v>10415207.789999999</v>
      </c>
    </row>
    <row r="48" spans="1:40" ht="15.75" customHeight="1">
      <c r="A48" s="2"/>
      <c r="B48" s="17" t="s">
        <v>13</v>
      </c>
      <c r="C48" s="18"/>
      <c r="D48" s="3">
        <v>10</v>
      </c>
      <c r="E48" s="3">
        <v>3</v>
      </c>
      <c r="F48" s="4">
        <v>16987700</v>
      </c>
      <c r="G48" s="10">
        <f t="shared" si="0"/>
        <v>0</v>
      </c>
      <c r="H48" s="4">
        <v>16987700</v>
      </c>
      <c r="I48" s="11">
        <f t="shared" si="1"/>
        <v>1378200</v>
      </c>
      <c r="J48" s="12">
        <v>18365900</v>
      </c>
      <c r="K48" s="10">
        <f t="shared" si="2"/>
        <v>0</v>
      </c>
      <c r="L48" s="12">
        <v>18365900</v>
      </c>
      <c r="M48" s="11">
        <f t="shared" si="3"/>
        <v>0</v>
      </c>
      <c r="N48" s="12">
        <f>L48</f>
        <v>18365900</v>
      </c>
      <c r="O48" s="11">
        <f t="shared" si="4"/>
        <v>0</v>
      </c>
      <c r="P48" s="12">
        <f>N48</f>
        <v>18365900</v>
      </c>
      <c r="Q48" s="11">
        <f t="shared" si="17"/>
        <v>0</v>
      </c>
      <c r="R48" s="12">
        <f>P48</f>
        <v>18365900</v>
      </c>
      <c r="S48" s="11">
        <f t="shared" si="6"/>
        <v>-2259896.0500000007</v>
      </c>
      <c r="T48" s="13">
        <v>16106003.949999999</v>
      </c>
      <c r="U48" s="11">
        <f t="shared" si="7"/>
        <v>0</v>
      </c>
      <c r="V48" s="12">
        <v>16106003.949999999</v>
      </c>
      <c r="W48" s="11">
        <f t="shared" si="8"/>
        <v>0</v>
      </c>
      <c r="X48" s="12">
        <v>16106003.949999999</v>
      </c>
      <c r="Y48" s="11">
        <f t="shared" si="9"/>
        <v>0</v>
      </c>
      <c r="Z48" s="12">
        <v>16106003.949999999</v>
      </c>
      <c r="AA48" s="11">
        <f t="shared" si="10"/>
        <v>376.83999999985099</v>
      </c>
      <c r="AB48" s="12">
        <v>16106380.789999999</v>
      </c>
      <c r="AC48" s="11">
        <f t="shared" si="11"/>
        <v>0</v>
      </c>
      <c r="AD48" s="12">
        <v>16106380.789999999</v>
      </c>
      <c r="AE48" s="11">
        <f t="shared" si="12"/>
        <v>-2248448.7699999996</v>
      </c>
      <c r="AF48" s="12">
        <v>13857932.02</v>
      </c>
      <c r="AG48" s="26">
        <f t="shared" si="13"/>
        <v>0</v>
      </c>
      <c r="AH48" s="12">
        <v>13857932.02</v>
      </c>
      <c r="AI48" s="11">
        <f t="shared" si="14"/>
        <v>-30838.86999999918</v>
      </c>
      <c r="AJ48" s="12">
        <v>13827093.15</v>
      </c>
      <c r="AK48" s="11">
        <f t="shared" si="15"/>
        <v>0</v>
      </c>
      <c r="AL48" s="12">
        <v>13827093.15</v>
      </c>
      <c r="AM48" s="11">
        <f t="shared" si="16"/>
        <v>-3711.070000000298</v>
      </c>
      <c r="AN48" s="12">
        <v>13823382.08</v>
      </c>
    </row>
    <row r="49" spans="1:40" ht="15.75" customHeight="1">
      <c r="A49" s="2"/>
      <c r="B49" s="17" t="s">
        <v>12</v>
      </c>
      <c r="C49" s="18"/>
      <c r="D49" s="3">
        <v>10</v>
      </c>
      <c r="E49" s="3">
        <v>4</v>
      </c>
      <c r="F49" s="4">
        <v>138708700</v>
      </c>
      <c r="G49" s="10">
        <f t="shared" si="0"/>
        <v>0</v>
      </c>
      <c r="H49" s="4">
        <v>138708700</v>
      </c>
      <c r="I49" s="11">
        <f t="shared" si="1"/>
        <v>0</v>
      </c>
      <c r="J49" s="12">
        <v>138708700</v>
      </c>
      <c r="K49" s="10">
        <f t="shared" si="2"/>
        <v>0</v>
      </c>
      <c r="L49" s="12">
        <f>J49</f>
        <v>138708700</v>
      </c>
      <c r="M49" s="11">
        <f t="shared" si="3"/>
        <v>0</v>
      </c>
      <c r="N49" s="12">
        <f>L49</f>
        <v>138708700</v>
      </c>
      <c r="O49" s="11">
        <f t="shared" si="4"/>
        <v>0</v>
      </c>
      <c r="P49" s="12">
        <f>N49</f>
        <v>138708700</v>
      </c>
      <c r="Q49" s="11">
        <f t="shared" si="17"/>
        <v>0</v>
      </c>
      <c r="R49" s="12">
        <f>P49</f>
        <v>138708700</v>
      </c>
      <c r="S49" s="11">
        <f t="shared" si="6"/>
        <v>1573200</v>
      </c>
      <c r="T49" s="13">
        <v>140281900</v>
      </c>
      <c r="U49" s="11">
        <f t="shared" si="7"/>
        <v>0</v>
      </c>
      <c r="V49" s="12">
        <v>140281900</v>
      </c>
      <c r="W49" s="11">
        <f t="shared" si="8"/>
        <v>0</v>
      </c>
      <c r="X49" s="12">
        <v>140281900</v>
      </c>
      <c r="Y49" s="11">
        <f t="shared" si="9"/>
        <v>0</v>
      </c>
      <c r="Z49" s="12">
        <v>140281900</v>
      </c>
      <c r="AA49" s="11">
        <f t="shared" si="10"/>
        <v>-12507790.849999994</v>
      </c>
      <c r="AB49" s="12">
        <v>127774109.15000001</v>
      </c>
      <c r="AC49" s="11">
        <f t="shared" si="11"/>
        <v>0</v>
      </c>
      <c r="AD49" s="12">
        <v>127774109.15000001</v>
      </c>
      <c r="AE49" s="11">
        <f t="shared" si="12"/>
        <v>-6000000</v>
      </c>
      <c r="AF49" s="12">
        <v>121774109.15000001</v>
      </c>
      <c r="AG49" s="26">
        <f t="shared" si="13"/>
        <v>0</v>
      </c>
      <c r="AH49" s="12">
        <v>121774109.15000001</v>
      </c>
      <c r="AI49" s="11">
        <f t="shared" si="14"/>
        <v>9776868</v>
      </c>
      <c r="AJ49" s="12">
        <v>131550977.15000001</v>
      </c>
      <c r="AK49" s="11">
        <f t="shared" si="15"/>
        <v>0</v>
      </c>
      <c r="AL49" s="12">
        <v>131550977.15000001</v>
      </c>
      <c r="AM49" s="11">
        <f t="shared" si="16"/>
        <v>107376.48999999464</v>
      </c>
      <c r="AN49" s="12">
        <v>131658353.64</v>
      </c>
    </row>
    <row r="50" spans="1:40" ht="15.75" customHeight="1">
      <c r="A50" s="2"/>
      <c r="B50" s="17" t="s">
        <v>11</v>
      </c>
      <c r="C50" s="18"/>
      <c r="D50" s="3">
        <v>10</v>
      </c>
      <c r="E50" s="3">
        <v>6</v>
      </c>
      <c r="F50" s="4">
        <v>18921500</v>
      </c>
      <c r="G50" s="10">
        <f t="shared" si="0"/>
        <v>-500000</v>
      </c>
      <c r="H50" s="4">
        <v>18421500</v>
      </c>
      <c r="I50" s="11">
        <f t="shared" si="1"/>
        <v>0</v>
      </c>
      <c r="J50" s="12">
        <v>18421500</v>
      </c>
      <c r="K50" s="10">
        <f t="shared" si="2"/>
        <v>0</v>
      </c>
      <c r="L50" s="12">
        <v>18421500</v>
      </c>
      <c r="M50" s="11">
        <f t="shared" si="3"/>
        <v>0</v>
      </c>
      <c r="N50" s="12">
        <v>18421500</v>
      </c>
      <c r="O50" s="11">
        <f t="shared" si="4"/>
        <v>0</v>
      </c>
      <c r="P50" s="12">
        <v>18421500</v>
      </c>
      <c r="Q50" s="11">
        <f t="shared" si="17"/>
        <v>0</v>
      </c>
      <c r="R50" s="12">
        <v>18421500</v>
      </c>
      <c r="S50" s="11">
        <f t="shared" si="6"/>
        <v>0</v>
      </c>
      <c r="T50" s="13">
        <v>18421500</v>
      </c>
      <c r="U50" s="11">
        <f t="shared" si="7"/>
        <v>0</v>
      </c>
      <c r="V50" s="12">
        <v>18421500</v>
      </c>
      <c r="W50" s="11">
        <f t="shared" si="8"/>
        <v>80000</v>
      </c>
      <c r="X50" s="12">
        <v>18501500</v>
      </c>
      <c r="Y50" s="11">
        <f t="shared" si="9"/>
        <v>0</v>
      </c>
      <c r="Z50" s="12">
        <v>18501500</v>
      </c>
      <c r="AA50" s="11">
        <f t="shared" si="10"/>
        <v>0</v>
      </c>
      <c r="AB50" s="12">
        <v>18501500</v>
      </c>
      <c r="AC50" s="11">
        <f t="shared" si="11"/>
        <v>0</v>
      </c>
      <c r="AD50" s="12">
        <v>18501500</v>
      </c>
      <c r="AE50" s="11">
        <f t="shared" si="12"/>
        <v>0</v>
      </c>
      <c r="AF50" s="12">
        <v>18501500</v>
      </c>
      <c r="AG50" s="26">
        <f t="shared" si="13"/>
        <v>0</v>
      </c>
      <c r="AH50" s="12">
        <v>18501500</v>
      </c>
      <c r="AI50" s="11">
        <f t="shared" si="14"/>
        <v>-355800</v>
      </c>
      <c r="AJ50" s="12">
        <v>18145700</v>
      </c>
      <c r="AK50" s="11">
        <f t="shared" si="15"/>
        <v>0</v>
      </c>
      <c r="AL50" s="12">
        <v>18145700</v>
      </c>
      <c r="AM50" s="11">
        <f t="shared" si="16"/>
        <v>-1480000</v>
      </c>
      <c r="AN50" s="12">
        <v>16665700</v>
      </c>
    </row>
    <row r="51" spans="1:40" ht="15.75" customHeight="1">
      <c r="A51" s="2"/>
      <c r="B51" s="17" t="s">
        <v>10</v>
      </c>
      <c r="C51" s="18"/>
      <c r="D51" s="3">
        <v>11</v>
      </c>
      <c r="E51" s="25" t="s">
        <v>60</v>
      </c>
      <c r="F51" s="4">
        <v>8879100</v>
      </c>
      <c r="G51" s="10">
        <f t="shared" si="0"/>
        <v>50000</v>
      </c>
      <c r="H51" s="4">
        <v>8929100</v>
      </c>
      <c r="I51" s="11">
        <f t="shared" si="1"/>
        <v>-36000</v>
      </c>
      <c r="J51" s="12">
        <f>J52+J53+J54</f>
        <v>8893100</v>
      </c>
      <c r="K51" s="10">
        <f t="shared" si="2"/>
        <v>70000</v>
      </c>
      <c r="L51" s="12">
        <v>8963100</v>
      </c>
      <c r="M51" s="11">
        <f t="shared" si="3"/>
        <v>0</v>
      </c>
      <c r="N51" s="12">
        <f>N52+N53+N54</f>
        <v>8963100</v>
      </c>
      <c r="O51" s="11">
        <f t="shared" si="4"/>
        <v>0</v>
      </c>
      <c r="P51" s="12">
        <f>P52+P53+P54</f>
        <v>8963100</v>
      </c>
      <c r="Q51" s="11">
        <f t="shared" si="17"/>
        <v>0</v>
      </c>
      <c r="R51" s="12">
        <f>R52+R53+R54</f>
        <v>8963100</v>
      </c>
      <c r="S51" s="11">
        <f t="shared" si="6"/>
        <v>60000</v>
      </c>
      <c r="T51" s="13">
        <v>9023100</v>
      </c>
      <c r="U51" s="11">
        <f t="shared" si="7"/>
        <v>0</v>
      </c>
      <c r="V51" s="12">
        <v>9023100</v>
      </c>
      <c r="W51" s="11">
        <f t="shared" si="8"/>
        <v>0</v>
      </c>
      <c r="X51" s="12">
        <v>9023100</v>
      </c>
      <c r="Y51" s="11">
        <f t="shared" si="9"/>
        <v>0</v>
      </c>
      <c r="Z51" s="12">
        <v>9023100</v>
      </c>
      <c r="AA51" s="11">
        <f t="shared" si="10"/>
        <v>0</v>
      </c>
      <c r="AB51" s="12">
        <v>9023100</v>
      </c>
      <c r="AC51" s="11">
        <f t="shared" si="11"/>
        <v>0</v>
      </c>
      <c r="AD51" s="12">
        <v>9023100</v>
      </c>
      <c r="AE51" s="11">
        <f t="shared" si="12"/>
        <v>8000</v>
      </c>
      <c r="AF51" s="12">
        <v>9031100</v>
      </c>
      <c r="AG51" s="26">
        <f t="shared" si="13"/>
        <v>0</v>
      </c>
      <c r="AH51" s="12">
        <v>9031100</v>
      </c>
      <c r="AI51" s="11">
        <f t="shared" si="14"/>
        <v>91997.449999999255</v>
      </c>
      <c r="AJ51" s="12">
        <v>9123097.4499999993</v>
      </c>
      <c r="AK51" s="11">
        <f t="shared" si="15"/>
        <v>0</v>
      </c>
      <c r="AL51" s="12">
        <v>9123097.4499999993</v>
      </c>
      <c r="AM51" s="11">
        <f t="shared" si="16"/>
        <v>-42003.629999998957</v>
      </c>
      <c r="AN51" s="12">
        <v>9081093.8200000003</v>
      </c>
    </row>
    <row r="52" spans="1:40" ht="15.75" customHeight="1">
      <c r="A52" s="2"/>
      <c r="B52" s="17" t="s">
        <v>9</v>
      </c>
      <c r="C52" s="18"/>
      <c r="D52" s="3">
        <v>11</v>
      </c>
      <c r="E52" s="3">
        <v>1</v>
      </c>
      <c r="F52" s="4">
        <v>610600</v>
      </c>
      <c r="G52" s="10">
        <f t="shared" si="0"/>
        <v>0</v>
      </c>
      <c r="H52" s="4">
        <v>610600</v>
      </c>
      <c r="I52" s="11">
        <f t="shared" si="1"/>
        <v>-36000</v>
      </c>
      <c r="J52" s="12">
        <f>572631+1969</f>
        <v>574600</v>
      </c>
      <c r="K52" s="10">
        <f t="shared" si="2"/>
        <v>70000</v>
      </c>
      <c r="L52" s="12">
        <f>J52+70000</f>
        <v>644600</v>
      </c>
      <c r="M52" s="11">
        <f t="shared" si="3"/>
        <v>0</v>
      </c>
      <c r="N52" s="12">
        <f>L52</f>
        <v>644600</v>
      </c>
      <c r="O52" s="11">
        <f t="shared" si="4"/>
        <v>0</v>
      </c>
      <c r="P52" s="12">
        <f>N52</f>
        <v>644600</v>
      </c>
      <c r="Q52" s="11">
        <f t="shared" si="17"/>
        <v>0</v>
      </c>
      <c r="R52" s="12">
        <f>P52</f>
        <v>644600</v>
      </c>
      <c r="S52" s="11">
        <f t="shared" si="6"/>
        <v>-11969</v>
      </c>
      <c r="T52" s="13">
        <v>632631</v>
      </c>
      <c r="U52" s="11">
        <f t="shared" si="7"/>
        <v>0</v>
      </c>
      <c r="V52" s="12">
        <v>632631</v>
      </c>
      <c r="W52" s="11">
        <f t="shared" si="8"/>
        <v>0</v>
      </c>
      <c r="X52" s="12">
        <v>632631</v>
      </c>
      <c r="Y52" s="11">
        <f t="shared" si="9"/>
        <v>0</v>
      </c>
      <c r="Z52" s="12">
        <v>632631</v>
      </c>
      <c r="AA52" s="11">
        <f t="shared" si="10"/>
        <v>0</v>
      </c>
      <c r="AB52" s="12">
        <v>632631</v>
      </c>
      <c r="AC52" s="11">
        <f t="shared" si="11"/>
        <v>0</v>
      </c>
      <c r="AD52" s="12">
        <v>632631</v>
      </c>
      <c r="AE52" s="11">
        <f t="shared" si="12"/>
        <v>0</v>
      </c>
      <c r="AF52" s="12">
        <v>632631</v>
      </c>
      <c r="AG52" s="26">
        <f t="shared" si="13"/>
        <v>0</v>
      </c>
      <c r="AH52" s="12">
        <v>632631</v>
      </c>
      <c r="AI52" s="11">
        <f t="shared" si="14"/>
        <v>0</v>
      </c>
      <c r="AJ52" s="12">
        <v>632631</v>
      </c>
      <c r="AK52" s="11">
        <f t="shared" si="15"/>
        <v>0</v>
      </c>
      <c r="AL52" s="12">
        <v>632631</v>
      </c>
      <c r="AM52" s="11">
        <f t="shared" si="16"/>
        <v>0</v>
      </c>
      <c r="AN52" s="12">
        <v>632631</v>
      </c>
    </row>
    <row r="53" spans="1:40" ht="15.75" customHeight="1">
      <c r="A53" s="2"/>
      <c r="B53" s="17" t="s">
        <v>8</v>
      </c>
      <c r="C53" s="18"/>
      <c r="D53" s="3">
        <v>11</v>
      </c>
      <c r="E53" s="3">
        <v>2</v>
      </c>
      <c r="F53" s="4">
        <v>2000000</v>
      </c>
      <c r="G53" s="10">
        <f t="shared" si="0"/>
        <v>50000</v>
      </c>
      <c r="H53" s="4">
        <v>2050000</v>
      </c>
      <c r="I53" s="11">
        <f t="shared" si="1"/>
        <v>0</v>
      </c>
      <c r="J53" s="12">
        <f>H53</f>
        <v>2050000</v>
      </c>
      <c r="K53" s="10">
        <f t="shared" si="2"/>
        <v>0</v>
      </c>
      <c r="L53" s="12">
        <f>J53</f>
        <v>2050000</v>
      </c>
      <c r="M53" s="11">
        <f t="shared" si="3"/>
        <v>0</v>
      </c>
      <c r="N53" s="12">
        <f>L53</f>
        <v>2050000</v>
      </c>
      <c r="O53" s="11">
        <f t="shared" si="4"/>
        <v>0</v>
      </c>
      <c r="P53" s="12">
        <f>N53</f>
        <v>2050000</v>
      </c>
      <c r="Q53" s="11">
        <f t="shared" si="17"/>
        <v>0</v>
      </c>
      <c r="R53" s="12">
        <f>P53</f>
        <v>2050000</v>
      </c>
      <c r="S53" s="11">
        <f t="shared" si="6"/>
        <v>71969</v>
      </c>
      <c r="T53" s="13">
        <v>2121969</v>
      </c>
      <c r="U53" s="11">
        <f t="shared" si="7"/>
        <v>0</v>
      </c>
      <c r="V53" s="12">
        <v>2121969</v>
      </c>
      <c r="W53" s="11">
        <f t="shared" si="8"/>
        <v>0</v>
      </c>
      <c r="X53" s="12">
        <v>2121969</v>
      </c>
      <c r="Y53" s="11">
        <f t="shared" si="9"/>
        <v>0</v>
      </c>
      <c r="Z53" s="12">
        <v>2121969</v>
      </c>
      <c r="AA53" s="11">
        <f t="shared" si="10"/>
        <v>0</v>
      </c>
      <c r="AB53" s="12">
        <v>2121969</v>
      </c>
      <c r="AC53" s="11">
        <f t="shared" si="11"/>
        <v>0</v>
      </c>
      <c r="AD53" s="12">
        <v>2121969</v>
      </c>
      <c r="AE53" s="11">
        <f t="shared" si="12"/>
        <v>8000</v>
      </c>
      <c r="AF53" s="12">
        <v>2129969</v>
      </c>
      <c r="AG53" s="26">
        <f t="shared" si="13"/>
        <v>0</v>
      </c>
      <c r="AH53" s="12">
        <v>2129969</v>
      </c>
      <c r="AI53" s="11">
        <f t="shared" si="14"/>
        <v>0</v>
      </c>
      <c r="AJ53" s="12">
        <v>2129969</v>
      </c>
      <c r="AK53" s="11">
        <f t="shared" si="15"/>
        <v>0</v>
      </c>
      <c r="AL53" s="12">
        <v>2129969</v>
      </c>
      <c r="AM53" s="11">
        <f t="shared" si="16"/>
        <v>-9382.0299999997951</v>
      </c>
      <c r="AN53" s="12">
        <v>2120586.9700000002</v>
      </c>
    </row>
    <row r="54" spans="1:40" ht="15.75" customHeight="1">
      <c r="A54" s="2"/>
      <c r="B54" s="17" t="s">
        <v>7</v>
      </c>
      <c r="C54" s="18"/>
      <c r="D54" s="3">
        <v>11</v>
      </c>
      <c r="E54" s="3">
        <v>5</v>
      </c>
      <c r="F54" s="4">
        <v>6268500</v>
      </c>
      <c r="G54" s="10">
        <f t="shared" si="0"/>
        <v>0</v>
      </c>
      <c r="H54" s="4">
        <v>6268500</v>
      </c>
      <c r="I54" s="11">
        <f t="shared" si="1"/>
        <v>0</v>
      </c>
      <c r="J54" s="12">
        <v>6268500</v>
      </c>
      <c r="K54" s="10">
        <f t="shared" si="2"/>
        <v>0</v>
      </c>
      <c r="L54" s="12">
        <v>6268500</v>
      </c>
      <c r="M54" s="11">
        <f t="shared" si="3"/>
        <v>0</v>
      </c>
      <c r="N54" s="12">
        <v>6268500</v>
      </c>
      <c r="O54" s="11">
        <f t="shared" si="4"/>
        <v>0</v>
      </c>
      <c r="P54" s="12">
        <v>6268500</v>
      </c>
      <c r="Q54" s="11">
        <f t="shared" si="17"/>
        <v>0</v>
      </c>
      <c r="R54" s="12">
        <v>6268500</v>
      </c>
      <c r="S54" s="11">
        <f t="shared" si="6"/>
        <v>0</v>
      </c>
      <c r="T54" s="13">
        <v>6268500</v>
      </c>
      <c r="U54" s="11">
        <f t="shared" si="7"/>
        <v>0</v>
      </c>
      <c r="V54" s="12">
        <v>6268500</v>
      </c>
      <c r="W54" s="11">
        <f t="shared" si="8"/>
        <v>0</v>
      </c>
      <c r="X54" s="12">
        <v>6268500</v>
      </c>
      <c r="Y54" s="11">
        <f t="shared" si="9"/>
        <v>0</v>
      </c>
      <c r="Z54" s="12">
        <v>6268500</v>
      </c>
      <c r="AA54" s="11">
        <f t="shared" si="10"/>
        <v>0</v>
      </c>
      <c r="AB54" s="12">
        <v>6268500</v>
      </c>
      <c r="AC54" s="11">
        <f t="shared" si="11"/>
        <v>0</v>
      </c>
      <c r="AD54" s="12">
        <v>6268500</v>
      </c>
      <c r="AE54" s="11">
        <f t="shared" si="12"/>
        <v>0</v>
      </c>
      <c r="AF54" s="12">
        <v>6268500</v>
      </c>
      <c r="AG54" s="26">
        <f t="shared" si="13"/>
        <v>0</v>
      </c>
      <c r="AH54" s="12">
        <v>6268500</v>
      </c>
      <c r="AI54" s="11">
        <f t="shared" si="14"/>
        <v>91997.450000000186</v>
      </c>
      <c r="AJ54" s="12">
        <v>6360497.4500000002</v>
      </c>
      <c r="AK54" s="11">
        <f t="shared" si="15"/>
        <v>0</v>
      </c>
      <c r="AL54" s="12">
        <v>6360497.4500000002</v>
      </c>
      <c r="AM54" s="11">
        <f t="shared" si="16"/>
        <v>-32621.600000000559</v>
      </c>
      <c r="AN54" s="12">
        <v>6327875.8499999996</v>
      </c>
    </row>
    <row r="55" spans="1:40" ht="15.75" customHeight="1">
      <c r="A55" s="2"/>
      <c r="B55" s="17" t="s">
        <v>6</v>
      </c>
      <c r="C55" s="18"/>
      <c r="D55" s="3">
        <v>12</v>
      </c>
      <c r="E55" s="25" t="s">
        <v>60</v>
      </c>
      <c r="F55" s="4">
        <v>16381700</v>
      </c>
      <c r="G55" s="10">
        <f t="shared" si="0"/>
        <v>0</v>
      </c>
      <c r="H55" s="4">
        <v>16381700</v>
      </c>
      <c r="I55" s="11">
        <f t="shared" si="1"/>
        <v>0</v>
      </c>
      <c r="J55" s="12">
        <v>16381700</v>
      </c>
      <c r="K55" s="10">
        <f t="shared" si="2"/>
        <v>0</v>
      </c>
      <c r="L55" s="12">
        <v>16381700</v>
      </c>
      <c r="M55" s="11">
        <f t="shared" si="3"/>
        <v>0</v>
      </c>
      <c r="N55" s="12">
        <f>N56</f>
        <v>16381700</v>
      </c>
      <c r="O55" s="11">
        <f t="shared" si="4"/>
        <v>0</v>
      </c>
      <c r="P55" s="12">
        <f>P56</f>
        <v>16381700</v>
      </c>
      <c r="Q55" s="11">
        <f t="shared" si="17"/>
        <v>0</v>
      </c>
      <c r="R55" s="12">
        <f>R56</f>
        <v>16381700</v>
      </c>
      <c r="S55" s="11">
        <f t="shared" si="6"/>
        <v>0</v>
      </c>
      <c r="T55" s="13">
        <v>16381700</v>
      </c>
      <c r="U55" s="11">
        <f t="shared" si="7"/>
        <v>0</v>
      </c>
      <c r="V55" s="12">
        <v>16381700</v>
      </c>
      <c r="W55" s="11">
        <f t="shared" si="8"/>
        <v>0</v>
      </c>
      <c r="X55" s="12">
        <v>16381700</v>
      </c>
      <c r="Y55" s="11">
        <f t="shared" si="9"/>
        <v>0</v>
      </c>
      <c r="Z55" s="12">
        <v>16381700</v>
      </c>
      <c r="AA55" s="11">
        <f t="shared" si="10"/>
        <v>0</v>
      </c>
      <c r="AB55" s="12">
        <v>16381700</v>
      </c>
      <c r="AC55" s="11">
        <f t="shared" si="11"/>
        <v>0</v>
      </c>
      <c r="AD55" s="12">
        <v>16381700</v>
      </c>
      <c r="AE55" s="11">
        <f t="shared" si="12"/>
        <v>0</v>
      </c>
      <c r="AF55" s="12">
        <v>16381700</v>
      </c>
      <c r="AG55" s="26">
        <f t="shared" si="13"/>
        <v>0</v>
      </c>
      <c r="AH55" s="12">
        <v>16381700</v>
      </c>
      <c r="AI55" s="11">
        <f t="shared" si="14"/>
        <v>-620027.43999999948</v>
      </c>
      <c r="AJ55" s="12">
        <v>15761672.560000001</v>
      </c>
      <c r="AK55" s="11">
        <f t="shared" si="15"/>
        <v>0</v>
      </c>
      <c r="AL55" s="12">
        <v>15761672.560000001</v>
      </c>
      <c r="AM55" s="11">
        <f t="shared" si="16"/>
        <v>141669.9299999997</v>
      </c>
      <c r="AN55" s="12">
        <v>15903342.49</v>
      </c>
    </row>
    <row r="56" spans="1:40" ht="15.75" customHeight="1">
      <c r="A56" s="2"/>
      <c r="B56" s="17" t="s">
        <v>5</v>
      </c>
      <c r="C56" s="18"/>
      <c r="D56" s="3">
        <v>12</v>
      </c>
      <c r="E56" s="3">
        <v>4</v>
      </c>
      <c r="F56" s="4">
        <v>16381700</v>
      </c>
      <c r="G56" s="10">
        <f t="shared" si="0"/>
        <v>0</v>
      </c>
      <c r="H56" s="4">
        <v>16381700</v>
      </c>
      <c r="I56" s="11">
        <f t="shared" si="1"/>
        <v>0</v>
      </c>
      <c r="J56" s="12">
        <v>16381700</v>
      </c>
      <c r="K56" s="10">
        <f t="shared" si="2"/>
        <v>0</v>
      </c>
      <c r="L56" s="12">
        <v>16381700</v>
      </c>
      <c r="M56" s="11">
        <f t="shared" si="3"/>
        <v>0</v>
      </c>
      <c r="N56" s="12">
        <v>16381700</v>
      </c>
      <c r="O56" s="11">
        <f t="shared" si="4"/>
        <v>0</v>
      </c>
      <c r="P56" s="12">
        <v>16381700</v>
      </c>
      <c r="Q56" s="11">
        <f t="shared" si="17"/>
        <v>0</v>
      </c>
      <c r="R56" s="12">
        <v>16381700</v>
      </c>
      <c r="S56" s="11">
        <f t="shared" si="6"/>
        <v>0</v>
      </c>
      <c r="T56" s="13">
        <v>16381700</v>
      </c>
      <c r="U56" s="11">
        <f t="shared" si="7"/>
        <v>0</v>
      </c>
      <c r="V56" s="12">
        <v>16381700</v>
      </c>
      <c r="W56" s="11">
        <f t="shared" si="8"/>
        <v>0</v>
      </c>
      <c r="X56" s="12">
        <v>16381700</v>
      </c>
      <c r="Y56" s="11">
        <f t="shared" si="9"/>
        <v>0</v>
      </c>
      <c r="Z56" s="12">
        <v>16381700</v>
      </c>
      <c r="AA56" s="11">
        <f t="shared" si="10"/>
        <v>0</v>
      </c>
      <c r="AB56" s="12">
        <v>16381700</v>
      </c>
      <c r="AC56" s="11">
        <f t="shared" si="11"/>
        <v>0</v>
      </c>
      <c r="AD56" s="12">
        <v>16381700</v>
      </c>
      <c r="AE56" s="11">
        <f t="shared" si="12"/>
        <v>0</v>
      </c>
      <c r="AF56" s="12">
        <v>16381700</v>
      </c>
      <c r="AG56" s="26">
        <f t="shared" si="13"/>
        <v>0</v>
      </c>
      <c r="AH56" s="12">
        <v>16381700</v>
      </c>
      <c r="AI56" s="11">
        <f t="shared" si="14"/>
        <v>-620027.43999999948</v>
      </c>
      <c r="AJ56" s="12">
        <v>15761672.560000001</v>
      </c>
      <c r="AK56" s="11">
        <f t="shared" si="15"/>
        <v>0</v>
      </c>
      <c r="AL56" s="12">
        <v>15761672.560000001</v>
      </c>
      <c r="AM56" s="11">
        <f t="shared" si="16"/>
        <v>141669.9299999997</v>
      </c>
      <c r="AN56" s="12">
        <v>15903342.49</v>
      </c>
    </row>
    <row r="57" spans="1:40" ht="21.75" customHeight="1">
      <c r="A57" s="2"/>
      <c r="B57" s="17" t="s">
        <v>4</v>
      </c>
      <c r="C57" s="18"/>
      <c r="D57" s="3">
        <v>13</v>
      </c>
      <c r="E57" s="25" t="s">
        <v>60</v>
      </c>
      <c r="F57" s="4">
        <v>50000</v>
      </c>
      <c r="G57" s="10">
        <f t="shared" si="0"/>
        <v>0</v>
      </c>
      <c r="H57" s="4">
        <v>50000</v>
      </c>
      <c r="I57" s="11">
        <f t="shared" si="1"/>
        <v>0</v>
      </c>
      <c r="J57" s="12">
        <v>50000</v>
      </c>
      <c r="K57" s="10">
        <f t="shared" si="2"/>
        <v>0</v>
      </c>
      <c r="L57" s="12">
        <v>50000</v>
      </c>
      <c r="M57" s="11">
        <f t="shared" si="3"/>
        <v>0</v>
      </c>
      <c r="N57" s="12">
        <f>N58</f>
        <v>50000</v>
      </c>
      <c r="O57" s="11">
        <f t="shared" si="4"/>
        <v>0</v>
      </c>
      <c r="P57" s="12">
        <f>P58</f>
        <v>50000</v>
      </c>
      <c r="Q57" s="11">
        <f t="shared" si="17"/>
        <v>0</v>
      </c>
      <c r="R57" s="12">
        <f>R58</f>
        <v>50000</v>
      </c>
      <c r="S57" s="11">
        <f t="shared" si="6"/>
        <v>0</v>
      </c>
      <c r="T57" s="13">
        <v>50000</v>
      </c>
      <c r="U57" s="11">
        <f t="shared" si="7"/>
        <v>0</v>
      </c>
      <c r="V57" s="12">
        <v>50000</v>
      </c>
      <c r="W57" s="11">
        <f t="shared" si="8"/>
        <v>726632.88</v>
      </c>
      <c r="X57" s="12">
        <v>776632.88</v>
      </c>
      <c r="Y57" s="11">
        <f t="shared" si="9"/>
        <v>0</v>
      </c>
      <c r="Z57" s="12">
        <v>776632.88</v>
      </c>
      <c r="AA57" s="11">
        <f t="shared" si="10"/>
        <v>0</v>
      </c>
      <c r="AB57" s="12">
        <v>776632.88</v>
      </c>
      <c r="AC57" s="11">
        <f t="shared" si="11"/>
        <v>0</v>
      </c>
      <c r="AD57" s="12">
        <v>776632.88</v>
      </c>
      <c r="AE57" s="11">
        <f t="shared" si="12"/>
        <v>0</v>
      </c>
      <c r="AF57" s="12">
        <v>776632.88</v>
      </c>
      <c r="AG57" s="26">
        <f t="shared" si="13"/>
        <v>0</v>
      </c>
      <c r="AH57" s="12">
        <v>776632.88</v>
      </c>
      <c r="AI57" s="11">
        <f t="shared" si="14"/>
        <v>0</v>
      </c>
      <c r="AJ57" s="12">
        <v>776632.88</v>
      </c>
      <c r="AK57" s="11">
        <f t="shared" si="15"/>
        <v>0</v>
      </c>
      <c r="AL57" s="12">
        <v>776632.88</v>
      </c>
      <c r="AM57" s="11">
        <f t="shared" si="16"/>
        <v>-60674.880000000005</v>
      </c>
      <c r="AN57" s="12">
        <v>715958</v>
      </c>
    </row>
    <row r="58" spans="1:40" ht="21.75" customHeight="1">
      <c r="A58" s="2"/>
      <c r="B58" s="17" t="s">
        <v>3</v>
      </c>
      <c r="C58" s="18"/>
      <c r="D58" s="3">
        <v>13</v>
      </c>
      <c r="E58" s="3">
        <v>1</v>
      </c>
      <c r="F58" s="4">
        <v>50000</v>
      </c>
      <c r="G58" s="10">
        <f t="shared" si="0"/>
        <v>0</v>
      </c>
      <c r="H58" s="4">
        <v>50000</v>
      </c>
      <c r="I58" s="11">
        <f t="shared" si="1"/>
        <v>0</v>
      </c>
      <c r="J58" s="12">
        <v>50000</v>
      </c>
      <c r="K58" s="10">
        <f t="shared" si="2"/>
        <v>0</v>
      </c>
      <c r="L58" s="12">
        <v>50000</v>
      </c>
      <c r="M58" s="11">
        <f t="shared" si="3"/>
        <v>0</v>
      </c>
      <c r="N58" s="12">
        <v>50000</v>
      </c>
      <c r="O58" s="11">
        <f t="shared" si="4"/>
        <v>0</v>
      </c>
      <c r="P58" s="12">
        <v>50000</v>
      </c>
      <c r="Q58" s="11">
        <f t="shared" si="17"/>
        <v>0</v>
      </c>
      <c r="R58" s="12">
        <v>50000</v>
      </c>
      <c r="S58" s="11">
        <f t="shared" si="6"/>
        <v>0</v>
      </c>
      <c r="T58" s="13">
        <v>50000</v>
      </c>
      <c r="U58" s="11">
        <f t="shared" si="7"/>
        <v>0</v>
      </c>
      <c r="V58" s="12">
        <v>50000</v>
      </c>
      <c r="W58" s="11">
        <f t="shared" si="8"/>
        <v>726632.88</v>
      </c>
      <c r="X58" s="12">
        <v>776632.88</v>
      </c>
      <c r="Y58" s="11">
        <f t="shared" si="9"/>
        <v>0</v>
      </c>
      <c r="Z58" s="12">
        <v>776632.88</v>
      </c>
      <c r="AA58" s="11">
        <f t="shared" si="10"/>
        <v>0</v>
      </c>
      <c r="AB58" s="12">
        <v>776632.88</v>
      </c>
      <c r="AC58" s="11">
        <f t="shared" si="11"/>
        <v>0</v>
      </c>
      <c r="AD58" s="12">
        <v>776632.88</v>
      </c>
      <c r="AE58" s="11">
        <f t="shared" si="12"/>
        <v>0</v>
      </c>
      <c r="AF58" s="12">
        <v>776632.88</v>
      </c>
      <c r="AG58" s="26">
        <f t="shared" si="13"/>
        <v>0</v>
      </c>
      <c r="AH58" s="12">
        <v>776632.88</v>
      </c>
      <c r="AI58" s="11">
        <f t="shared" si="14"/>
        <v>0</v>
      </c>
      <c r="AJ58" s="12">
        <v>776632.88</v>
      </c>
      <c r="AK58" s="11">
        <f t="shared" si="15"/>
        <v>0</v>
      </c>
      <c r="AL58" s="12">
        <v>776632.88</v>
      </c>
      <c r="AM58" s="11">
        <f t="shared" si="16"/>
        <v>-60674.880000000005</v>
      </c>
      <c r="AN58" s="12">
        <v>715958</v>
      </c>
    </row>
    <row r="59" spans="1:40" ht="32.25" customHeight="1">
      <c r="A59" s="2"/>
      <c r="B59" s="17" t="s">
        <v>2</v>
      </c>
      <c r="C59" s="18"/>
      <c r="D59" s="3">
        <v>14</v>
      </c>
      <c r="E59" s="25" t="s">
        <v>60</v>
      </c>
      <c r="F59" s="4">
        <v>278910300</v>
      </c>
      <c r="G59" s="10">
        <f t="shared" si="0"/>
        <v>120000</v>
      </c>
      <c r="H59" s="4">
        <v>279030300</v>
      </c>
      <c r="I59" s="11">
        <f t="shared" si="1"/>
        <v>0</v>
      </c>
      <c r="J59" s="12">
        <v>279030300</v>
      </c>
      <c r="K59" s="10">
        <f t="shared" si="2"/>
        <v>0</v>
      </c>
      <c r="L59" s="12">
        <v>279030300</v>
      </c>
      <c r="M59" s="11">
        <f t="shared" si="3"/>
        <v>0</v>
      </c>
      <c r="N59" s="12">
        <f>N60+N61</f>
        <v>279030300</v>
      </c>
      <c r="O59" s="11">
        <f t="shared" si="4"/>
        <v>3400000</v>
      </c>
      <c r="P59" s="12">
        <f>P60+P61</f>
        <v>282430300</v>
      </c>
      <c r="Q59" s="11">
        <f t="shared" si="17"/>
        <v>0</v>
      </c>
      <c r="R59" s="12">
        <f>R60+R61</f>
        <v>282430300</v>
      </c>
      <c r="S59" s="11">
        <f t="shared" si="6"/>
        <v>0</v>
      </c>
      <c r="T59" s="13">
        <v>282430300</v>
      </c>
      <c r="U59" s="11">
        <f t="shared" si="7"/>
        <v>0</v>
      </c>
      <c r="V59" s="12">
        <v>282430300</v>
      </c>
      <c r="W59" s="11">
        <f t="shared" si="8"/>
        <v>0</v>
      </c>
      <c r="X59" s="12">
        <v>282430300</v>
      </c>
      <c r="Y59" s="11">
        <f t="shared" si="9"/>
        <v>0</v>
      </c>
      <c r="Z59" s="12">
        <v>282430300</v>
      </c>
      <c r="AA59" s="11">
        <f t="shared" si="10"/>
        <v>1048785.9700000286</v>
      </c>
      <c r="AB59" s="12">
        <v>283479085.97000003</v>
      </c>
      <c r="AC59" s="11">
        <f t="shared" si="11"/>
        <v>0</v>
      </c>
      <c r="AD59" s="12">
        <v>283479085.97000003</v>
      </c>
      <c r="AE59" s="11">
        <f t="shared" si="12"/>
        <v>49980</v>
      </c>
      <c r="AF59" s="12">
        <v>283529065.97000003</v>
      </c>
      <c r="AG59" s="26">
        <f t="shared" si="13"/>
        <v>0</v>
      </c>
      <c r="AH59" s="12">
        <v>283529065.97000003</v>
      </c>
      <c r="AI59" s="11">
        <f t="shared" si="14"/>
        <v>1200000</v>
      </c>
      <c r="AJ59" s="12">
        <v>284729065.97000003</v>
      </c>
      <c r="AK59" s="11">
        <f t="shared" si="15"/>
        <v>0</v>
      </c>
      <c r="AL59" s="12">
        <v>284729065.97000003</v>
      </c>
      <c r="AM59" s="11">
        <f t="shared" si="16"/>
        <v>1216000</v>
      </c>
      <c r="AN59" s="12">
        <v>285945065.97000003</v>
      </c>
    </row>
    <row r="60" spans="1:40" ht="21.75" customHeight="1">
      <c r="A60" s="2"/>
      <c r="B60" s="17" t="s">
        <v>1</v>
      </c>
      <c r="C60" s="18"/>
      <c r="D60" s="3">
        <v>14</v>
      </c>
      <c r="E60" s="3">
        <v>1</v>
      </c>
      <c r="F60" s="4">
        <v>278910300</v>
      </c>
      <c r="G60" s="10">
        <f t="shared" si="0"/>
        <v>0</v>
      </c>
      <c r="H60" s="4">
        <v>278910300</v>
      </c>
      <c r="I60" s="11">
        <f t="shared" si="1"/>
        <v>0</v>
      </c>
      <c r="J60" s="12">
        <v>278910300</v>
      </c>
      <c r="K60" s="10">
        <f t="shared" si="2"/>
        <v>0</v>
      </c>
      <c r="L60" s="12">
        <v>278910300</v>
      </c>
      <c r="M60" s="11">
        <f t="shared" si="3"/>
        <v>0</v>
      </c>
      <c r="N60" s="12">
        <v>278910300</v>
      </c>
      <c r="O60" s="11">
        <f t="shared" si="4"/>
        <v>0</v>
      </c>
      <c r="P60" s="12">
        <v>278910300</v>
      </c>
      <c r="Q60" s="11">
        <f t="shared" si="17"/>
        <v>0</v>
      </c>
      <c r="R60" s="12">
        <v>278910300</v>
      </c>
      <c r="S60" s="11">
        <f t="shared" si="6"/>
        <v>0</v>
      </c>
      <c r="T60" s="13">
        <v>278910300</v>
      </c>
      <c r="U60" s="11">
        <f t="shared" si="7"/>
        <v>0</v>
      </c>
      <c r="V60" s="12">
        <v>278910300</v>
      </c>
      <c r="W60" s="11">
        <f t="shared" si="8"/>
        <v>0</v>
      </c>
      <c r="X60" s="12">
        <v>278910300</v>
      </c>
      <c r="Y60" s="11">
        <f t="shared" si="9"/>
        <v>0</v>
      </c>
      <c r="Z60" s="12">
        <v>278910300</v>
      </c>
      <c r="AA60" s="11">
        <f t="shared" si="10"/>
        <v>-226600.02999997139</v>
      </c>
      <c r="AB60" s="12">
        <v>278683699.97000003</v>
      </c>
      <c r="AC60" s="11">
        <f t="shared" si="11"/>
        <v>0</v>
      </c>
      <c r="AD60" s="12">
        <v>278683699.97000003</v>
      </c>
      <c r="AE60" s="11">
        <f t="shared" si="12"/>
        <v>0</v>
      </c>
      <c r="AF60" s="12">
        <v>278683699.97000003</v>
      </c>
      <c r="AG60" s="26">
        <f t="shared" si="13"/>
        <v>0</v>
      </c>
      <c r="AH60" s="12">
        <v>278683699.97000003</v>
      </c>
      <c r="AI60" s="11">
        <f t="shared" si="14"/>
        <v>0</v>
      </c>
      <c r="AJ60" s="12">
        <v>278683699.97000003</v>
      </c>
      <c r="AK60" s="11">
        <f t="shared" si="15"/>
        <v>0</v>
      </c>
      <c r="AL60" s="12">
        <v>278683699.97000003</v>
      </c>
      <c r="AM60" s="11">
        <f t="shared" si="16"/>
        <v>0</v>
      </c>
      <c r="AN60" s="12">
        <v>278683699.97000003</v>
      </c>
    </row>
    <row r="61" spans="1:40" ht="15" customHeight="1">
      <c r="A61" s="1"/>
      <c r="B61" s="17" t="s">
        <v>55</v>
      </c>
      <c r="C61" s="18"/>
      <c r="D61" s="14">
        <v>14</v>
      </c>
      <c r="E61" s="14">
        <v>2</v>
      </c>
      <c r="F61" s="5">
        <v>0</v>
      </c>
      <c r="G61" s="15">
        <f t="shared" si="0"/>
        <v>120000</v>
      </c>
      <c r="H61" s="4">
        <v>120000</v>
      </c>
      <c r="I61" s="27">
        <f t="shared" si="1"/>
        <v>0</v>
      </c>
      <c r="J61" s="12">
        <v>120000</v>
      </c>
      <c r="K61" s="10">
        <f t="shared" si="2"/>
        <v>0</v>
      </c>
      <c r="L61" s="12">
        <v>120000</v>
      </c>
      <c r="M61" s="11">
        <f t="shared" si="3"/>
        <v>0</v>
      </c>
      <c r="N61" s="12">
        <v>120000</v>
      </c>
      <c r="O61" s="11">
        <f t="shared" si="4"/>
        <v>3400000</v>
      </c>
      <c r="P61" s="12">
        <v>3520000</v>
      </c>
      <c r="Q61" s="11">
        <f t="shared" si="17"/>
        <v>0</v>
      </c>
      <c r="R61" s="12">
        <v>3520000</v>
      </c>
      <c r="S61" s="11">
        <f t="shared" si="6"/>
        <v>0</v>
      </c>
      <c r="T61" s="13">
        <v>3520000</v>
      </c>
      <c r="U61" s="11">
        <f t="shared" si="7"/>
        <v>0</v>
      </c>
      <c r="V61" s="12">
        <v>3520000</v>
      </c>
      <c r="W61" s="11">
        <f t="shared" si="8"/>
        <v>0</v>
      </c>
      <c r="X61" s="12">
        <v>3520000</v>
      </c>
      <c r="Y61" s="11">
        <f t="shared" si="9"/>
        <v>0</v>
      </c>
      <c r="Z61" s="12">
        <v>3520000</v>
      </c>
      <c r="AA61" s="11">
        <f t="shared" si="10"/>
        <v>1275386</v>
      </c>
      <c r="AB61" s="12">
        <v>4795386</v>
      </c>
      <c r="AC61" s="11">
        <f t="shared" si="11"/>
        <v>0</v>
      </c>
      <c r="AD61" s="12">
        <v>4795386</v>
      </c>
      <c r="AE61" s="11">
        <f t="shared" si="12"/>
        <v>49980</v>
      </c>
      <c r="AF61" s="12">
        <v>4845366</v>
      </c>
      <c r="AG61" s="26">
        <f t="shared" si="13"/>
        <v>0</v>
      </c>
      <c r="AH61" s="12">
        <v>4845366</v>
      </c>
      <c r="AI61" s="11">
        <f t="shared" si="14"/>
        <v>1200000</v>
      </c>
      <c r="AJ61" s="12">
        <v>6045366</v>
      </c>
      <c r="AK61" s="11">
        <f t="shared" si="15"/>
        <v>0</v>
      </c>
      <c r="AL61" s="12">
        <v>6045366</v>
      </c>
      <c r="AM61" s="11">
        <f t="shared" si="16"/>
        <v>1216000</v>
      </c>
      <c r="AN61" s="12">
        <v>7261366</v>
      </c>
    </row>
    <row r="62" spans="1:40" ht="13.5" customHeight="1">
      <c r="A62" s="1"/>
      <c r="B62" s="28" t="s">
        <v>0</v>
      </c>
      <c r="C62" s="29"/>
      <c r="D62" s="30"/>
      <c r="E62" s="28"/>
      <c r="F62" s="4">
        <v>3653758347</v>
      </c>
      <c r="G62" s="10">
        <f t="shared" si="0"/>
        <v>42710609.350000381</v>
      </c>
      <c r="H62" s="4">
        <f>H7+H15+H17+H21+H28+H33+H35+H41+H44+H46+H51+H55+H57+H59</f>
        <v>3696468956.3500004</v>
      </c>
      <c r="I62" s="11">
        <f t="shared" si="1"/>
        <v>27133908</v>
      </c>
      <c r="J62" s="4">
        <f>J7+J15+J17+J21+J28+J33+J35+J41+J44+J46+J51+J55+J57+J59</f>
        <v>3723602864.3500004</v>
      </c>
      <c r="K62" s="10">
        <f t="shared" si="2"/>
        <v>71395377.229999542</v>
      </c>
      <c r="L62" s="4">
        <f>L7+L15+L17+L21+L28+L33+L35+L41+L44+L46+L51+L55+L57+L59</f>
        <v>3794998241.5799999</v>
      </c>
      <c r="M62" s="11">
        <f t="shared" si="3"/>
        <v>17369470.75</v>
      </c>
      <c r="N62" s="4">
        <f>N7+N15+N17+N21+N28+N33+N35+N41+N44+N46+N51+N55+N57+N59</f>
        <v>3812367712.3299999</v>
      </c>
      <c r="O62" s="34" t="s">
        <v>81</v>
      </c>
      <c r="P62" s="4">
        <f>P7+P15+P17+P21+P28+P33+P35+P41+P44+P46+P51+P55+P57+P59</f>
        <v>3812367712.3299999</v>
      </c>
      <c r="Q62" s="11">
        <f t="shared" si="17"/>
        <v>8714554.8400001526</v>
      </c>
      <c r="R62" s="4">
        <f>R7+R15+R17+R21+R28+R33+R35+R41+R44+R46+R51+R55+R57+R59</f>
        <v>3821082267.1700001</v>
      </c>
      <c r="S62" s="11">
        <f t="shared" si="6"/>
        <v>119511246.67999983</v>
      </c>
      <c r="T62" s="31">
        <f>T7+T15+T17+T21+T28+T33+T35+T41+T44+T46+T51+T55+T57+T59</f>
        <v>3940593513.8499999</v>
      </c>
      <c r="U62" s="11">
        <f t="shared" si="7"/>
        <v>38000000</v>
      </c>
      <c r="V62" s="31">
        <f>V7+V15+V17+V21+V28+V33+V35+V41+V44+V46+V51+V55+V57+V59</f>
        <v>3978593513.8499999</v>
      </c>
      <c r="W62" s="11">
        <f t="shared" si="8"/>
        <v>24920829.210000515</v>
      </c>
      <c r="X62" s="31">
        <f>X7+X15+X17+X21+X28+X33+X35+X41+X44+X46+X51+X55+X57+X59</f>
        <v>4003514343.0600004</v>
      </c>
      <c r="Y62" s="11">
        <f t="shared" si="9"/>
        <v>33980999.999999523</v>
      </c>
      <c r="Z62" s="31">
        <f>Z7+Z15+Z17+Z21+Z28+Z33+Z35+Z41+Z44+Z46+Z51+Z55+Z57+Z59</f>
        <v>4037495343.0599999</v>
      </c>
      <c r="AA62" s="11">
        <f t="shared" si="10"/>
        <v>59442581.290000439</v>
      </c>
      <c r="AB62" s="31">
        <f>AB7+AB15+AB17+AB21+AB28+AB33+AB35+AB41+AB44+AB46+AB51+AB55+AB57+AB59</f>
        <v>4096937924.3500004</v>
      </c>
      <c r="AC62" s="11">
        <f t="shared" si="11"/>
        <v>11263262.039999008</v>
      </c>
      <c r="AD62" s="31">
        <f>AD7+AD15+AD17+AD21+AD28+AD33+AD35+AD41+AD44+AD46+AD51+AD55+AD57+AD59</f>
        <v>4108201186.3899994</v>
      </c>
      <c r="AE62" s="11">
        <f t="shared" si="12"/>
        <v>12806832.900000572</v>
      </c>
      <c r="AF62" s="31">
        <f>AF7+AF15+AF17+AF21+AF28+AF33+AF35+AF41+AF44+AF46+AF51+AF55+AF57+AF59</f>
        <v>4121008019.29</v>
      </c>
      <c r="AG62" s="26">
        <f t="shared" si="13"/>
        <v>92549010.450000763</v>
      </c>
      <c r="AH62" s="31">
        <f>AH7+AH15+AH17+AH21+AH28+AH33+AH35+AH41+AH44+AH46+AH51+AH55+AH57+AH59</f>
        <v>4213557029.7400007</v>
      </c>
      <c r="AI62" s="11">
        <f t="shared" si="14"/>
        <v>32027683.119998932</v>
      </c>
      <c r="AJ62" s="31">
        <f>AJ7+AJ15+AJ17+AJ21+AJ28+AJ33+AJ35+AJ41+AJ44+AJ46+AJ51+AJ55+AJ57+AJ59</f>
        <v>4245584712.8599997</v>
      </c>
      <c r="AK62" s="11">
        <f t="shared" si="15"/>
        <v>102109700</v>
      </c>
      <c r="AL62" s="31">
        <f>AL7+AL15+AL17+AL21+AL28+AL33+AL35+AL41+AL44+AL46+AL51+AL55+AL57+AL59</f>
        <v>4347694412.8599997</v>
      </c>
      <c r="AM62" s="11">
        <f t="shared" si="16"/>
        <v>116404251.31000042</v>
      </c>
      <c r="AN62" s="31">
        <f>AN7+AN15+AN17+AN21+AN28+AN33+AN35+AN41+AN44+AN46+AN51+AN55+AN57+AN59</f>
        <v>4464098664.1700001</v>
      </c>
    </row>
    <row r="63" spans="1:40" ht="12.75" customHeight="1">
      <c r="A63" s="7"/>
      <c r="B63" s="7"/>
      <c r="C63" s="7"/>
      <c r="D63" s="7"/>
      <c r="E63" s="7"/>
      <c r="F63" s="6"/>
    </row>
    <row r="72" spans="12:12">
      <c r="L72" s="8" t="s">
        <v>62</v>
      </c>
    </row>
  </sheetData>
  <mergeCells count="95">
    <mergeCell ref="F3:F5"/>
    <mergeCell ref="Q3:Q5"/>
    <mergeCell ref="B61:C61"/>
    <mergeCell ref="B38:C38"/>
    <mergeCell ref="B11:C11"/>
    <mergeCell ref="O3:O5"/>
    <mergeCell ref="M3:M5"/>
    <mergeCell ref="N3:N5"/>
    <mergeCell ref="P3:P5"/>
    <mergeCell ref="B7:C7"/>
    <mergeCell ref="B15:C15"/>
    <mergeCell ref="B8:C8"/>
    <mergeCell ref="B9:C9"/>
    <mergeCell ref="G3:G5"/>
    <mergeCell ref="B19:C19"/>
    <mergeCell ref="B20:C20"/>
    <mergeCell ref="B6:C6"/>
    <mergeCell ref="B3:C5"/>
    <mergeCell ref="E3:E5"/>
    <mergeCell ref="D3:D5"/>
    <mergeCell ref="B37:C37"/>
    <mergeCell ref="B39:C39"/>
    <mergeCell ref="B17:C17"/>
    <mergeCell ref="B21:C21"/>
    <mergeCell ref="B28:C28"/>
    <mergeCell ref="B24:C24"/>
    <mergeCell ref="B25:C25"/>
    <mergeCell ref="B26:C26"/>
    <mergeCell ref="B27:C27"/>
    <mergeCell ref="B29:C29"/>
    <mergeCell ref="B59:C59"/>
    <mergeCell ref="B56:C56"/>
    <mergeCell ref="B58:C58"/>
    <mergeCell ref="B10:C10"/>
    <mergeCell ref="B12:C12"/>
    <mergeCell ref="B13:C13"/>
    <mergeCell ref="B14:C14"/>
    <mergeCell ref="B16:C16"/>
    <mergeCell ref="B18:C18"/>
    <mergeCell ref="B22:C22"/>
    <mergeCell ref="B23:C23"/>
    <mergeCell ref="B44:C44"/>
    <mergeCell ref="B46:C46"/>
    <mergeCell ref="B51:C51"/>
    <mergeCell ref="B45:C45"/>
    <mergeCell ref="B47:C47"/>
    <mergeCell ref="B34:C34"/>
    <mergeCell ref="B36:C36"/>
    <mergeCell ref="B33:C33"/>
    <mergeCell ref="B35:C35"/>
    <mergeCell ref="B57:C57"/>
    <mergeCell ref="B49:C49"/>
    <mergeCell ref="B50:C50"/>
    <mergeCell ref="R3:R5"/>
    <mergeCell ref="S3:S5"/>
    <mergeCell ref="T3:T5"/>
    <mergeCell ref="B60:C60"/>
    <mergeCell ref="B52:C52"/>
    <mergeCell ref="B53:C53"/>
    <mergeCell ref="B54:C54"/>
    <mergeCell ref="B55:C55"/>
    <mergeCell ref="B40:C40"/>
    <mergeCell ref="B42:C42"/>
    <mergeCell ref="B43:C43"/>
    <mergeCell ref="B41:C41"/>
    <mergeCell ref="B48:C48"/>
    <mergeCell ref="B30:C30"/>
    <mergeCell ref="B31:C31"/>
    <mergeCell ref="B32:C32"/>
    <mergeCell ref="I3:I5"/>
    <mergeCell ref="H3:H5"/>
    <mergeCell ref="J3:J5"/>
    <mergeCell ref="K3:K5"/>
    <mergeCell ref="L3:L5"/>
    <mergeCell ref="Y3:Y5"/>
    <mergeCell ref="Z3:Z5"/>
    <mergeCell ref="AA3:AA5"/>
    <mergeCell ref="AB3:AB5"/>
    <mergeCell ref="AC3:AC5"/>
    <mergeCell ref="AM3:AM5"/>
    <mergeCell ref="AN3:AN5"/>
    <mergeCell ref="A1:M1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U3:U5"/>
    <mergeCell ref="V3:V5"/>
    <mergeCell ref="W3:W5"/>
    <mergeCell ref="X3:X5"/>
  </mergeCells>
  <pageMargins left="1.1811023622047201" right="0.59055118110236204" top="0.78740157480314998" bottom="0.78740157480314998" header="0" footer="0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02-2204</dc:creator>
  <cp:lastModifiedBy>02-2204</cp:lastModifiedBy>
  <dcterms:created xsi:type="dcterms:W3CDTF">2018-06-07T05:32:11Z</dcterms:created>
  <dcterms:modified xsi:type="dcterms:W3CDTF">2018-03-17T10:27:25Z</dcterms:modified>
</cp:coreProperties>
</file>