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3125"/>
  </bookViews>
  <sheets>
    <sheet name="прил.1" sheetId="12" r:id="rId1"/>
  </sheets>
  <calcPr calcId="144525"/>
</workbook>
</file>

<file path=xl/calcChain.xml><?xml version="1.0" encoding="utf-8"?>
<calcChain xmlns="http://schemas.openxmlformats.org/spreadsheetml/2006/main">
  <c r="D25" i="12" l="1"/>
  <c r="D24" i="12"/>
  <c r="J25" i="12" l="1"/>
  <c r="N24" i="12"/>
  <c r="C24" i="12"/>
  <c r="M24" i="12"/>
  <c r="J24" i="12"/>
  <c r="K20" i="12"/>
  <c r="J15" i="12"/>
  <c r="E25" i="12" l="1"/>
  <c r="E24" i="12"/>
  <c r="E15" i="12"/>
  <c r="E9" i="12" l="1"/>
  <c r="L7" i="12" l="1"/>
  <c r="L25" i="12"/>
  <c r="O24" i="12"/>
  <c r="L24" i="12"/>
  <c r="L26" i="12" s="1"/>
  <c r="M22" i="12"/>
  <c r="N22" i="12"/>
  <c r="M23" i="12"/>
  <c r="N23" i="12"/>
  <c r="O23" i="12"/>
  <c r="O22" i="12" s="1"/>
  <c r="P22" i="12" s="1"/>
  <c r="L22" i="12"/>
  <c r="L23" i="12"/>
  <c r="O19" i="12"/>
  <c r="N19" i="12"/>
  <c r="M19" i="12"/>
  <c r="L19" i="12"/>
  <c r="L16" i="12"/>
  <c r="M16" i="12"/>
  <c r="N16" i="12"/>
  <c r="O16" i="12"/>
  <c r="L17" i="12"/>
  <c r="M17" i="12"/>
  <c r="N17" i="12"/>
  <c r="O17" i="12"/>
  <c r="P17" i="12" s="1"/>
  <c r="O15" i="12"/>
  <c r="N15" i="12"/>
  <c r="M15" i="12"/>
  <c r="L15" i="12"/>
  <c r="L13" i="12"/>
  <c r="M13" i="12"/>
  <c r="M11" i="12" s="1"/>
  <c r="N13" i="12"/>
  <c r="O13" i="12"/>
  <c r="O12" i="12"/>
  <c r="P12" i="12" s="1"/>
  <c r="N12" i="12"/>
  <c r="M12" i="12"/>
  <c r="L12" i="12"/>
  <c r="O10" i="12"/>
  <c r="P10" i="12" s="1"/>
  <c r="O9" i="12"/>
  <c r="N10" i="12"/>
  <c r="N9" i="12"/>
  <c r="N8" i="12" s="1"/>
  <c r="M10" i="12"/>
  <c r="M9" i="12"/>
  <c r="L10" i="12"/>
  <c r="L9" i="12"/>
  <c r="G7" i="12"/>
  <c r="H21" i="12"/>
  <c r="I21" i="12"/>
  <c r="G21" i="12"/>
  <c r="G26" i="12" s="1"/>
  <c r="J22" i="12"/>
  <c r="K22" i="12" s="1"/>
  <c r="K23" i="12"/>
  <c r="K19" i="12"/>
  <c r="F16" i="12"/>
  <c r="F17" i="12"/>
  <c r="F15" i="12"/>
  <c r="K16" i="12"/>
  <c r="K17" i="12"/>
  <c r="K15" i="12"/>
  <c r="K13" i="12"/>
  <c r="K12" i="12"/>
  <c r="K10" i="12"/>
  <c r="K8" i="12" s="1"/>
  <c r="K9" i="12"/>
  <c r="B26" i="12"/>
  <c r="F24" i="12"/>
  <c r="C21" i="12"/>
  <c r="D21" i="12"/>
  <c r="D26" i="12" s="1"/>
  <c r="E21" i="12"/>
  <c r="F21" i="12"/>
  <c r="B21" i="12"/>
  <c r="F19" i="12"/>
  <c r="F18" i="12" s="1"/>
  <c r="F22" i="12"/>
  <c r="D9" i="12"/>
  <c r="B24" i="12"/>
  <c r="C15" i="12"/>
  <c r="F23" i="12"/>
  <c r="C22" i="12"/>
  <c r="D22" i="12"/>
  <c r="E22" i="12"/>
  <c r="B22" i="12"/>
  <c r="F13" i="12"/>
  <c r="F12" i="12"/>
  <c r="F10" i="12"/>
  <c r="F9" i="12"/>
  <c r="C14" i="12"/>
  <c r="D14" i="12"/>
  <c r="E14" i="12"/>
  <c r="G14" i="12"/>
  <c r="H14" i="12"/>
  <c r="I14" i="12"/>
  <c r="J14" i="12"/>
  <c r="K14" i="12" s="1"/>
  <c r="L14" i="12"/>
  <c r="N14" i="12"/>
  <c r="Q14" i="12"/>
  <c r="B14" i="12"/>
  <c r="B8" i="12"/>
  <c r="B11" i="12"/>
  <c r="C18" i="12"/>
  <c r="D18" i="12"/>
  <c r="E18" i="12"/>
  <c r="G18" i="12"/>
  <c r="H18" i="12"/>
  <c r="I18" i="12"/>
  <c r="J18" i="12"/>
  <c r="L18" i="12"/>
  <c r="M18" i="12"/>
  <c r="N18" i="12"/>
  <c r="O18" i="12"/>
  <c r="Q18" i="12"/>
  <c r="B18" i="12"/>
  <c r="G11" i="12"/>
  <c r="H11" i="12"/>
  <c r="I11" i="12"/>
  <c r="J11" i="12"/>
  <c r="K11" i="12" s="1"/>
  <c r="L11" i="12"/>
  <c r="N11" i="12"/>
  <c r="Q11" i="12"/>
  <c r="Q7" i="12" s="1"/>
  <c r="G8" i="12"/>
  <c r="H8" i="12"/>
  <c r="I8" i="12"/>
  <c r="J8" i="12"/>
  <c r="L8" i="12"/>
  <c r="M8" i="12"/>
  <c r="Q8" i="12"/>
  <c r="D11" i="12"/>
  <c r="D7" i="12" s="1"/>
  <c r="E11" i="12"/>
  <c r="C11" i="12"/>
  <c r="D8" i="12"/>
  <c r="E8" i="12"/>
  <c r="F8" i="12" s="1"/>
  <c r="C8" i="12"/>
  <c r="F11" i="12" l="1"/>
  <c r="J21" i="12"/>
  <c r="I7" i="12"/>
  <c r="K18" i="12"/>
  <c r="K7" i="12" s="1"/>
  <c r="O11" i="12"/>
  <c r="O8" i="12"/>
  <c r="P8" i="12" s="1"/>
  <c r="N7" i="12"/>
  <c r="I26" i="12"/>
  <c r="H7" i="12"/>
  <c r="P19" i="12"/>
  <c r="P18" i="12" s="1"/>
  <c r="J7" i="12"/>
  <c r="O14" i="12"/>
  <c r="H26" i="12"/>
  <c r="P15" i="12"/>
  <c r="P14" i="12" s="1"/>
  <c r="M14" i="12"/>
  <c r="M7" i="12" s="1"/>
  <c r="P23" i="12"/>
  <c r="P13" i="12"/>
  <c r="P11" i="12" s="1"/>
  <c r="J26" i="12"/>
  <c r="C26" i="12"/>
  <c r="P9" i="12"/>
  <c r="P24" i="12"/>
  <c r="P16" i="12"/>
  <c r="K24" i="12"/>
  <c r="K21" i="12" s="1"/>
  <c r="F14" i="12"/>
  <c r="B7" i="12"/>
  <c r="C7" i="12"/>
  <c r="E7" i="12"/>
  <c r="F7" i="12" s="1"/>
  <c r="O25" i="12"/>
  <c r="N25" i="12"/>
  <c r="M25" i="12"/>
  <c r="K25" i="12"/>
  <c r="F25" i="12"/>
  <c r="O20" i="12"/>
  <c r="N20" i="12"/>
  <c r="M20" i="12"/>
  <c r="L20" i="12"/>
  <c r="F20" i="12"/>
  <c r="O7" i="12" l="1"/>
  <c r="P7" i="12" s="1"/>
  <c r="E26" i="12"/>
  <c r="F26" i="12"/>
  <c r="K26" i="12"/>
  <c r="P25" i="12"/>
  <c r="P20" i="12"/>
  <c r="L21" i="12" l="1"/>
  <c r="O21" i="12" l="1"/>
  <c r="O26" i="12" s="1"/>
  <c r="N21" i="12" l="1"/>
  <c r="N26" i="12" s="1"/>
  <c r="M21" i="12" l="1"/>
  <c r="M26" i="12" s="1"/>
  <c r="P26" i="12" s="1"/>
  <c r="P21" i="12" l="1"/>
</calcChain>
</file>

<file path=xl/sharedStrings.xml><?xml version="1.0" encoding="utf-8"?>
<sst xmlns="http://schemas.openxmlformats.org/spreadsheetml/2006/main" count="48" uniqueCount="40">
  <si>
    <t>Мероприятие</t>
  </si>
  <si>
    <t>Отклонение от утвержденного в бюджете, руб.</t>
  </si>
  <si>
    <t>Причина неисполнения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</si>
  <si>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</si>
  <si>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</si>
  <si>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</si>
  <si>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</si>
  <si>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</si>
  <si>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</si>
  <si>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</si>
  <si>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</si>
  <si>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</si>
  <si>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`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</si>
  <si>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</si>
  <si>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</si>
  <si>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</si>
  <si>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</si>
  <si>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Утверждено в бюджетегородского поселения Мортка 2023 год</t>
  </si>
  <si>
    <t>Муниципальная программа "Создание условий для комфортного проживания жителей городского поселения Мортка"</t>
  </si>
  <si>
    <t>Основное мероприятие "Ремонт дорог общего пользования "</t>
  </si>
  <si>
    <t>Подпрограмма  «Дорожное хозяйство»</t>
  </si>
  <si>
    <t>Основное мероприятие "Содержание дорог общего пользования"</t>
  </si>
  <si>
    <t>Подпрограмма "Уличное освещение"</t>
  </si>
  <si>
    <t>Основное мероприятие "Оплата за потребленную электрическую энергию "</t>
  </si>
  <si>
    <t>Основное мероприятие "Содержание и ремонт уличного освещения "</t>
  </si>
  <si>
    <t>Подпрограмма "Благоустройство"</t>
  </si>
  <si>
    <t>Основное мероприятие "Содержание и благоустройство населенных пунктов  "</t>
  </si>
  <si>
    <t>Основное мероприятие "Санитарная очистка населенных пунктов  "</t>
  </si>
  <si>
    <t>Основное мероприятие "Устройство снежных городков "</t>
  </si>
  <si>
    <t>Подпрограмма  «Жилищный фонд»</t>
  </si>
  <si>
    <t>Основное мероприятие "Содержание муниципального фонда"</t>
  </si>
  <si>
    <t>Муниципальная программа "Укрепление межнационального и межконфессионального согласия, профилактика правонарушений, экстремизма и терроризма в городском поселении Мортка "</t>
  </si>
  <si>
    <t>Муниципальная программа "Развитие муниципальной службы в городском поселении Мортка "</t>
  </si>
  <si>
    <t>Подпрограмма "Дополнительное пенсионное обеспечение отдельных категорий граждан"</t>
  </si>
  <si>
    <t>Мероприятие "Дополнительное пенсионное обеспечение отдельных категорий граждан за счет средств бюджета поселения"</t>
  </si>
  <si>
    <t>Подпрограмма "Организация деятельности органов местного самоуправления муниципального образования городское поселение Мортка, муниципального казенного учреждения "Хозяйственная служба администрации городского поселения Мортка "</t>
  </si>
  <si>
    <t>Муниципальная программа "Развитие сферы культуры, и молодёжной политики городского поселения Мортка "</t>
  </si>
  <si>
    <t>федеральный бюджет</t>
  </si>
  <si>
    <t>Ольга Ивановна Ощепкова</t>
  </si>
  <si>
    <t>Исполнение (касса) на 01.01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</si>
</sst>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\-#,##0.00\ "/>
  </numFmts>
  <fonts count="1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7" xfId="0" applyNumberFormat="1" applyFont="1" applyFill="1" applyBorder="1" applyAlignment="1">
      <alignment horizontal="justify" wrapText="1"/>
    </xf>
    <xf numFmtId="0" fontId="5" fillId="2" borderId="8" xfId="0" applyNumberFormat="1" applyFont="1" applyFill="1" applyBorder="1" applyAlignment="1">
      <alignment horizontal="left" vertical="top" wrapText="1"/>
    </xf>
    <xf numFmtId="43" fontId="7" fillId="0" borderId="8" xfId="0" applyNumberFormat="1" applyFont="1" applyBorder="1" applyAlignment="1">
      <alignment horizontal="justify" wrapText="1"/>
    </xf>
    <xf numFmtId="0" fontId="7" fillId="0" borderId="19" xfId="0" applyFont="1" applyBorder="1" applyAlignment="1">
      <alignment horizontal="justify" vertical="top" wrapText="1"/>
    </xf>
    <xf numFmtId="0" fontId="11" fillId="3" borderId="18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43" fontId="11" fillId="3" borderId="11" xfId="0" applyNumberFormat="1" applyFont="1" applyFill="1" applyBorder="1" applyAlignment="1">
      <alignment horizontal="justify" wrapText="1"/>
    </xf>
    <xf numFmtId="0" fontId="10" fillId="3" borderId="16" xfId="0" applyFont="1" applyFill="1" applyBorder="1" applyAlignment="1">
      <alignment horizontal="justify" vertical="top" wrapText="1"/>
    </xf>
    <xf numFmtId="0" fontId="3" fillId="0" borderId="20" xfId="0" applyFont="1" applyBorder="1"/>
    <xf numFmtId="43" fontId="11" fillId="3" borderId="9" xfId="0" applyNumberFormat="1" applyFont="1" applyFill="1" applyBorder="1" applyAlignment="1">
      <alignment horizontal="justify" wrapText="1"/>
    </xf>
    <xf numFmtId="43" fontId="11" fillId="3" borderId="8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43" fontId="11" fillId="3" borderId="10" xfId="0" applyNumberFormat="1" applyFont="1" applyFill="1" applyBorder="1" applyAlignment="1">
      <alignment horizontal="justify" wrapText="1"/>
    </xf>
    <xf numFmtId="164" fontId="11" fillId="3" borderId="11" xfId="0" applyNumberFormat="1" applyFont="1" applyFill="1" applyBorder="1" applyAlignment="1">
      <alignment horizontal="right" wrapText="1"/>
    </xf>
    <xf numFmtId="164" fontId="11" fillId="3" borderId="8" xfId="0" applyNumberFormat="1" applyFont="1" applyFill="1" applyBorder="1" applyAlignment="1">
      <alignment horizontal="right" wrapText="1"/>
    </xf>
    <xf numFmtId="0" fontId="11" fillId="3" borderId="8" xfId="0" applyNumberFormat="1" applyFont="1" applyFill="1" applyBorder="1" applyAlignment="1">
      <alignment horizontal="left" vertical="top" wrapText="1"/>
    </xf>
    <xf numFmtId="164" fontId="11" fillId="3" borderId="11" xfId="0" applyNumberFormat="1" applyFont="1" applyFill="1" applyBorder="1" applyAlignment="1">
      <alignment horizontal="left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2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43" fontId="11" fillId="0" borderId="8" xfId="0" applyNumberFormat="1" applyFont="1" applyBorder="1" applyAlignment="1">
      <alignment horizontal="justify" wrapText="1"/>
    </xf>
    <xf numFmtId="0" fontId="3" fillId="4" borderId="20" xfId="0" applyFont="1" applyFill="1" applyBorder="1"/>
    <xf numFmtId="43" fontId="11" fillId="4" borderId="9" xfId="0" applyNumberFormat="1" applyFont="1" applyFill="1" applyBorder="1" applyAlignment="1">
      <alignment horizontal="justify" wrapText="1"/>
    </xf>
    <xf numFmtId="164" fontId="11" fillId="4" borderId="9" xfId="0" applyNumberFormat="1" applyFont="1" applyFill="1" applyBorder="1" applyAlignment="1">
      <alignment horizontal="right" wrapText="1"/>
    </xf>
    <xf numFmtId="164" fontId="11" fillId="4" borderId="9" xfId="0" applyNumberFormat="1" applyFont="1" applyFill="1" applyBorder="1" applyAlignment="1">
      <alignment horizontal="left" wrapText="1"/>
    </xf>
    <xf numFmtId="43" fontId="11" fillId="4" borderId="8" xfId="0" applyNumberFormat="1" applyFont="1" applyFill="1" applyBorder="1" applyAlignment="1">
      <alignment horizontal="justify" wrapText="1"/>
    </xf>
    <xf numFmtId="0" fontId="10" fillId="4" borderId="21" xfId="0" applyFont="1" applyFill="1" applyBorder="1" applyAlignment="1">
      <alignment horizontal="justify" vertical="top" wrapText="1"/>
    </xf>
    <xf numFmtId="43" fontId="11" fillId="4" borderId="1" xfId="0" applyNumberFormat="1" applyFont="1" applyFill="1" applyBorder="1" applyAlignment="1">
      <alignment horizontal="justify" wrapText="1"/>
    </xf>
    <xf numFmtId="0" fontId="4" fillId="4" borderId="0" xfId="0" applyFont="1" applyFill="1"/>
    <xf numFmtId="0" fontId="10" fillId="4" borderId="22" xfId="0" applyNumberFormat="1" applyFont="1" applyFill="1" applyBorder="1" applyAlignment="1">
      <alignment horizontal="left" vertical="top" wrapText="1"/>
    </xf>
    <xf numFmtId="43" fontId="11" fillId="4" borderId="23" xfId="0" applyNumberFormat="1" applyFont="1" applyFill="1" applyBorder="1" applyAlignment="1">
      <alignment horizontal="justify" wrapText="1"/>
    </xf>
    <xf numFmtId="164" fontId="11" fillId="4" borderId="23" xfId="0" applyNumberFormat="1" applyFont="1" applyFill="1" applyBorder="1" applyAlignment="1">
      <alignment horizontal="right" wrapText="1"/>
    </xf>
    <xf numFmtId="164" fontId="11" fillId="4" borderId="23" xfId="0" applyNumberFormat="1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horizontal="left" vertical="top" wrapText="1"/>
    </xf>
    <xf numFmtId="43" fontId="11" fillId="5" borderId="1" xfId="0" applyNumberFormat="1" applyFont="1" applyFill="1" applyBorder="1" applyAlignment="1">
      <alignment horizontal="justify" wrapText="1"/>
    </xf>
    <xf numFmtId="0" fontId="12" fillId="4" borderId="25" xfId="0" applyNumberFormat="1" applyFont="1" applyFill="1" applyBorder="1" applyAlignment="1">
      <alignment horizontal="left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2" fillId="4" borderId="1" xfId="0" applyNumberFormat="1" applyFont="1" applyFill="1" applyBorder="1" applyAlignment="1">
      <alignment horizontal="left" vertical="top" wrapText="1"/>
    </xf>
    <xf numFmtId="43" fontId="11" fillId="5" borderId="9" xfId="0" applyNumberFormat="1" applyFont="1" applyFill="1" applyBorder="1" applyAlignment="1">
      <alignment horizontal="justify" wrapText="1"/>
    </xf>
    <xf numFmtId="164" fontId="11" fillId="5" borderId="9" xfId="0" applyNumberFormat="1" applyFont="1" applyFill="1" applyBorder="1" applyAlignment="1">
      <alignment horizontal="right" wrapText="1"/>
    </xf>
    <xf numFmtId="43" fontId="11" fillId="5" borderId="8" xfId="0" applyNumberFormat="1" applyFont="1" applyFill="1" applyBorder="1" applyAlignment="1">
      <alignment horizontal="justify" wrapText="1"/>
    </xf>
    <xf numFmtId="0" fontId="12" fillId="2" borderId="24" xfId="0" applyNumberFormat="1" applyFont="1" applyFill="1" applyBorder="1" applyAlignment="1">
      <alignment horizontal="left" vertical="top" wrapText="1"/>
    </xf>
    <xf numFmtId="0" fontId="13" fillId="4" borderId="24" xfId="0" applyNumberFormat="1" applyFont="1" applyFill="1" applyBorder="1" applyAlignment="1">
      <alignment horizontal="left" vertical="top" wrapText="1"/>
    </xf>
    <xf numFmtId="0" fontId="4" fillId="4" borderId="20" xfId="0" applyFont="1" applyFill="1" applyBorder="1"/>
    <xf numFmtId="0" fontId="4" fillId="5" borderId="24" xfId="0" applyNumberFormat="1" applyFont="1" applyFill="1" applyBorder="1" applyAlignment="1">
      <alignment horizontal="left" vertical="top" wrapText="1"/>
    </xf>
    <xf numFmtId="43" fontId="4" fillId="5" borderId="9" xfId="0" applyNumberFormat="1" applyFont="1" applyFill="1" applyBorder="1" applyAlignment="1">
      <alignment horizontal="justify" wrapText="1"/>
    </xf>
    <xf numFmtId="0" fontId="14" fillId="5" borderId="24" xfId="0" applyNumberFormat="1" applyFont="1" applyFill="1" applyBorder="1" applyAlignment="1">
      <alignment horizontal="left" vertical="top" wrapText="1"/>
    </xf>
    <xf numFmtId="0" fontId="14" fillId="5" borderId="1" xfId="0" applyNumberFormat="1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left" vertical="top" wrapText="1"/>
    </xf>
    <xf numFmtId="43" fontId="15" fillId="5" borderId="1" xfId="0" applyNumberFormat="1" applyFont="1" applyFill="1" applyBorder="1" applyAlignment="1">
      <alignment horizontal="justify" wrapText="1"/>
    </xf>
    <xf numFmtId="0" fontId="3" fillId="0" borderId="0" xfId="0" applyFont="1" applyBorder="1"/>
    <xf numFmtId="0" fontId="10" fillId="3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3" fillId="4" borderId="0" xfId="0" applyFont="1" applyFill="1" applyBorder="1"/>
    <xf numFmtId="0" fontId="10" fillId="4" borderId="20" xfId="0" applyNumberFormat="1" applyFont="1" applyFill="1" applyBorder="1" applyAlignment="1">
      <alignment horizontal="left" vertical="top" wrapText="1"/>
    </xf>
    <xf numFmtId="43" fontId="10" fillId="4" borderId="9" xfId="0" applyNumberFormat="1" applyFont="1" applyFill="1" applyBorder="1" applyAlignment="1">
      <alignment horizontal="justify" wrapText="1"/>
    </xf>
    <xf numFmtId="164" fontId="10" fillId="4" borderId="9" xfId="0" applyNumberFormat="1" applyFont="1" applyFill="1" applyBorder="1" applyAlignment="1">
      <alignment horizontal="right" wrapText="1"/>
    </xf>
    <xf numFmtId="43" fontId="10" fillId="4" borderId="8" xfId="0" applyNumberFormat="1" applyFont="1" applyFill="1" applyBorder="1" applyAlignment="1">
      <alignment horizontal="justify" wrapText="1"/>
    </xf>
    <xf numFmtId="0" fontId="11" fillId="5" borderId="20" xfId="0" applyNumberFormat="1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justify" vertical="top" wrapText="1"/>
    </xf>
    <xf numFmtId="43" fontId="10" fillId="4" borderId="1" xfId="0" applyNumberFormat="1" applyFont="1" applyFill="1" applyBorder="1" applyAlignment="1">
      <alignment horizontal="justify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4"/>
  <sheetViews>
    <sheetView tabSelected="1" zoomScaleNormal="100" workbookViewId="0">
      <pane xSplit="1" ySplit="6" topLeftCell="B19" activePane="bottomRight" state="frozen"/>
      <selection pane="topRight" activeCell="B1" sqref="B1"/>
      <selection pane="bottomLeft" activeCell="A7" sqref="A7"/>
      <selection pane="bottomRight" activeCell="D24" sqref="D24"/>
    </sheetView>
  </sheetViews>
  <sheetFormatPr defaultRowHeight="15" x14ac:dyDescent="0.25"/>
  <cols>
    <col min="1" max="1" width="39.28515625" style="1" customWidth="1"/>
    <col min="2" max="2" width="12.7109375" style="1" customWidth="1"/>
    <col min="3" max="3" width="17.42578125" style="1" customWidth="1"/>
    <col min="4" max="4" width="15.42578125" style="1" bestFit="1" customWidth="1"/>
    <col min="5" max="5" width="20.140625" style="1" customWidth="1"/>
    <col min="6" max="6" width="17.85546875" style="1" customWidth="1"/>
    <col min="7" max="7" width="12.140625" style="1" customWidth="1"/>
    <col min="8" max="8" width="15.28515625" style="1" customWidth="1"/>
    <col min="9" max="9" width="16.28515625" style="1" customWidth="1"/>
    <col min="10" max="11" width="17.42578125" style="1" customWidth="1"/>
    <col min="12" max="12" width="15" style="1" customWidth="1"/>
    <col min="13" max="13" width="15.140625" style="1" customWidth="1"/>
    <col min="14" max="14" width="16.42578125" style="1" customWidth="1"/>
    <col min="15" max="15" width="17.8554687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 x14ac:dyDescent="0.25">
      <c r="A2" s="83" t="s">
        <v>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x14ac:dyDescent="0.25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 x14ac:dyDescent="0.2">
      <c r="A5" s="84" t="s">
        <v>0</v>
      </c>
      <c r="B5" s="86" t="s">
        <v>17</v>
      </c>
      <c r="C5" s="87"/>
      <c r="D5" s="87"/>
      <c r="E5" s="87"/>
      <c r="F5" s="88"/>
      <c r="G5" s="76" t="s">
        <v>39</v>
      </c>
      <c r="H5" s="77"/>
      <c r="I5" s="77"/>
      <c r="J5" s="77"/>
      <c r="K5" s="78"/>
      <c r="L5" s="79" t="s">
        <v>1</v>
      </c>
      <c r="M5" s="77"/>
      <c r="N5" s="77"/>
      <c r="O5" s="77"/>
      <c r="P5" s="80"/>
      <c r="Q5" s="81" t="s">
        <v>2</v>
      </c>
    </row>
    <row r="6" spans="1:17" s="5" customFormat="1" ht="96.75" thickBot="1" x14ac:dyDescent="0.25">
      <c r="A6" s="85"/>
      <c r="B6" s="6" t="s">
        <v>37</v>
      </c>
      <c r="C6" s="28" t="s">
        <v>3</v>
      </c>
      <c r="D6" s="6" t="s">
        <v>4</v>
      </c>
      <c r="E6" s="6" t="s">
        <v>5</v>
      </c>
      <c r="F6" s="7" t="s">
        <v>9</v>
      </c>
      <c r="G6" s="6" t="s">
        <v>37</v>
      </c>
      <c r="H6" s="28" t="s">
        <v>3</v>
      </c>
      <c r="I6" s="28" t="s">
        <v>4</v>
      </c>
      <c r="J6" s="28" t="s">
        <v>5</v>
      </c>
      <c r="K6" s="29" t="s">
        <v>10</v>
      </c>
      <c r="L6" s="6" t="s">
        <v>37</v>
      </c>
      <c r="M6" s="28" t="s">
        <v>3</v>
      </c>
      <c r="N6" s="28" t="s">
        <v>4</v>
      </c>
      <c r="O6" s="28" t="s">
        <v>5</v>
      </c>
      <c r="P6" s="30" t="s">
        <v>11</v>
      </c>
      <c r="Q6" s="82"/>
    </row>
    <row r="7" spans="1:17" s="2" customFormat="1" ht="42.75" customHeight="1" x14ac:dyDescent="0.2">
      <c r="A7" s="15" t="s">
        <v>18</v>
      </c>
      <c r="B7" s="11">
        <f>B11+B14++B18+B8</f>
        <v>0</v>
      </c>
      <c r="C7" s="11">
        <f t="shared" ref="C7:E7" si="0">C11+C14++C18+C8</f>
        <v>8004297.5899999999</v>
      </c>
      <c r="D7" s="11">
        <f t="shared" si="0"/>
        <v>4092100</v>
      </c>
      <c r="E7" s="11">
        <f t="shared" si="0"/>
        <v>34737357.879999995</v>
      </c>
      <c r="F7" s="11">
        <f>B7+C7+D7+E7</f>
        <v>46833755.469999999</v>
      </c>
      <c r="G7" s="11">
        <f>G11+G14++G18+G8</f>
        <v>0</v>
      </c>
      <c r="H7" s="11">
        <f t="shared" ref="H7:K7" si="1">H11+H14++H18+H8</f>
        <v>8004297.5899999999</v>
      </c>
      <c r="I7" s="11">
        <f t="shared" si="1"/>
        <v>4092100</v>
      </c>
      <c r="J7" s="11">
        <f t="shared" si="1"/>
        <v>27477759.089999996</v>
      </c>
      <c r="K7" s="11">
        <f t="shared" si="1"/>
        <v>39574156.68</v>
      </c>
      <c r="L7" s="11">
        <f>L8+L11+L14+L18</f>
        <v>0</v>
      </c>
      <c r="M7" s="11">
        <f t="shared" ref="M7:O7" si="2">M8+M11+M14+M18</f>
        <v>0</v>
      </c>
      <c r="N7" s="11">
        <f t="shared" si="2"/>
        <v>0</v>
      </c>
      <c r="O7" s="11">
        <f t="shared" si="2"/>
        <v>7259598.79</v>
      </c>
      <c r="P7" s="11">
        <f>L7+M7+N7+O7</f>
        <v>7259598.79</v>
      </c>
      <c r="Q7" s="11">
        <f t="shared" ref="Q7" si="3">Q11+Q14++Q18</f>
        <v>0</v>
      </c>
    </row>
    <row r="8" spans="1:17" s="42" customFormat="1" ht="18" customHeight="1" x14ac:dyDescent="0.2">
      <c r="A8" s="62" t="s">
        <v>20</v>
      </c>
      <c r="B8" s="63">
        <f>B10</f>
        <v>0</v>
      </c>
      <c r="C8" s="63">
        <f>C9+C10</f>
        <v>7984200</v>
      </c>
      <c r="D8" s="63">
        <f t="shared" ref="D8:E8" si="4">D9+D10</f>
        <v>3992100</v>
      </c>
      <c r="E8" s="63">
        <f t="shared" si="4"/>
        <v>18687158.039999999</v>
      </c>
      <c r="F8" s="63">
        <f>B8+C8+D8+E8</f>
        <v>30663458.039999999</v>
      </c>
      <c r="G8" s="63">
        <f t="shared" ref="G8" si="5">G9+G10</f>
        <v>0</v>
      </c>
      <c r="H8" s="63">
        <f t="shared" ref="H8" si="6">H9+H10</f>
        <v>7984200</v>
      </c>
      <c r="I8" s="63">
        <f t="shared" ref="I8" si="7">I9+I10</f>
        <v>3992100</v>
      </c>
      <c r="J8" s="63">
        <f t="shared" ref="J8" si="8">J9+J10</f>
        <v>17415157.289999999</v>
      </c>
      <c r="K8" s="63">
        <f t="shared" ref="K8" si="9">K9+K10</f>
        <v>29391457.289999999</v>
      </c>
      <c r="L8" s="63">
        <f t="shared" ref="L8" si="10">L9+L10</f>
        <v>0</v>
      </c>
      <c r="M8" s="63">
        <f t="shared" ref="M8" si="11">M9+M10</f>
        <v>0</v>
      </c>
      <c r="N8" s="63">
        <f t="shared" ref="N8" si="12">N9+N10</f>
        <v>0</v>
      </c>
      <c r="O8" s="63">
        <f t="shared" ref="O8" si="13">O9+O10</f>
        <v>1272000.75</v>
      </c>
      <c r="P8" s="63">
        <f>L8+M8+N8+O8</f>
        <v>1272000.75</v>
      </c>
      <c r="Q8" s="63">
        <f t="shared" ref="Q8" si="14">Q9+Q10</f>
        <v>0</v>
      </c>
    </row>
    <row r="9" spans="1:17" s="35" customFormat="1" ht="33.75" customHeight="1" x14ac:dyDescent="0.25">
      <c r="A9" s="43" t="s">
        <v>19</v>
      </c>
      <c r="B9" s="44"/>
      <c r="C9" s="44">
        <v>7984200</v>
      </c>
      <c r="D9" s="44">
        <f>3992100</f>
        <v>3992100</v>
      </c>
      <c r="E9" s="45">
        <f>19758459.12-B9-C9-D9</f>
        <v>7782159.120000001</v>
      </c>
      <c r="F9" s="46">
        <f>B9+C9+D9+E9</f>
        <v>19758459.120000001</v>
      </c>
      <c r="G9" s="44"/>
      <c r="H9" s="44">
        <v>7984200</v>
      </c>
      <c r="I9" s="44">
        <v>3992100</v>
      </c>
      <c r="J9" s="44">
        <v>7782159.1200000001</v>
      </c>
      <c r="K9" s="44">
        <f t="shared" ref="K9:K15" si="15">G9+H9+I9+J9</f>
        <v>19758459.120000001</v>
      </c>
      <c r="L9" s="36">
        <f t="shared" ref="L9:O10" si="16">B9-G9</f>
        <v>0</v>
      </c>
      <c r="M9" s="39">
        <f t="shared" si="16"/>
        <v>0</v>
      </c>
      <c r="N9" s="39">
        <f t="shared" si="16"/>
        <v>0</v>
      </c>
      <c r="O9" s="39">
        <f t="shared" si="16"/>
        <v>0</v>
      </c>
      <c r="P9" s="39">
        <f>L9+M9+N9+O9</f>
        <v>0</v>
      </c>
      <c r="Q9" s="40"/>
    </row>
    <row r="10" spans="1:17" s="35" customFormat="1" ht="35.25" customHeight="1" x14ac:dyDescent="0.25">
      <c r="A10" s="49" t="s">
        <v>21</v>
      </c>
      <c r="B10" s="36"/>
      <c r="C10" s="36"/>
      <c r="D10" s="36"/>
      <c r="E10" s="37">
        <v>10904998.92</v>
      </c>
      <c r="F10" s="46">
        <f>B10+C10+D10+E10</f>
        <v>10904998.92</v>
      </c>
      <c r="G10" s="36"/>
      <c r="H10" s="36"/>
      <c r="I10" s="36"/>
      <c r="J10" s="36">
        <v>9632998.1699999999</v>
      </c>
      <c r="K10" s="44">
        <f t="shared" si="15"/>
        <v>9632998.1699999999</v>
      </c>
      <c r="L10" s="36">
        <f t="shared" si="16"/>
        <v>0</v>
      </c>
      <c r="M10" s="39">
        <f t="shared" si="16"/>
        <v>0</v>
      </c>
      <c r="N10" s="39">
        <f t="shared" si="16"/>
        <v>0</v>
      </c>
      <c r="O10" s="39">
        <f t="shared" si="16"/>
        <v>1272000.75</v>
      </c>
      <c r="P10" s="39">
        <f>L10+M10+N10+O10</f>
        <v>1272000.75</v>
      </c>
      <c r="Q10" s="40"/>
    </row>
    <row r="11" spans="1:17" s="57" customFormat="1" ht="18" customHeight="1" x14ac:dyDescent="0.2">
      <c r="A11" s="61" t="s">
        <v>22</v>
      </c>
      <c r="B11" s="59">
        <f>B12+B13</f>
        <v>0</v>
      </c>
      <c r="C11" s="59">
        <f>C12+C13</f>
        <v>0</v>
      </c>
      <c r="D11" s="59">
        <f t="shared" ref="D11:E11" si="17">D12+D13</f>
        <v>0</v>
      </c>
      <c r="E11" s="59">
        <f t="shared" si="17"/>
        <v>3804916.3499999996</v>
      </c>
      <c r="F11" s="59">
        <f>C11+D11+E11</f>
        <v>3804916.3499999996</v>
      </c>
      <c r="G11" s="59">
        <f t="shared" ref="G11" si="18">G12+G13</f>
        <v>0</v>
      </c>
      <c r="H11" s="59">
        <f t="shared" ref="H11" si="19">H12+H13</f>
        <v>0</v>
      </c>
      <c r="I11" s="59">
        <f t="shared" ref="I11" si="20">I12+I13</f>
        <v>0</v>
      </c>
      <c r="J11" s="59">
        <f t="shared" ref="J11" si="21">J12+J13</f>
        <v>3523104.4499999997</v>
      </c>
      <c r="K11" s="59">
        <f t="shared" si="15"/>
        <v>3523104.4499999997</v>
      </c>
      <c r="L11" s="59">
        <f t="shared" ref="L11" si="22">L12+L13</f>
        <v>0</v>
      </c>
      <c r="M11" s="59">
        <f t="shared" ref="M11" si="23">M12+M13</f>
        <v>0</v>
      </c>
      <c r="N11" s="59">
        <f t="shared" ref="N11" si="24">N12+N13</f>
        <v>0</v>
      </c>
      <c r="O11" s="59">
        <f t="shared" ref="O11" si="25">O12+O13</f>
        <v>281811.89999999991</v>
      </c>
      <c r="P11" s="59">
        <f t="shared" ref="P11" si="26">P12+P13</f>
        <v>281811.89999999991</v>
      </c>
      <c r="Q11" s="59">
        <f t="shared" ref="Q11" si="27">Q12+Q13</f>
        <v>0</v>
      </c>
    </row>
    <row r="12" spans="1:17" s="35" customFormat="1" ht="32.25" customHeight="1" x14ac:dyDescent="0.25">
      <c r="A12" s="51" t="s">
        <v>23</v>
      </c>
      <c r="B12" s="36"/>
      <c r="C12" s="36"/>
      <c r="D12" s="36"/>
      <c r="E12" s="37">
        <v>3456054.05</v>
      </c>
      <c r="F12" s="38">
        <f>B12+C12+D12+E12</f>
        <v>3456054.05</v>
      </c>
      <c r="G12" s="36"/>
      <c r="H12" s="36"/>
      <c r="I12" s="36"/>
      <c r="J12" s="36">
        <v>3174242.15</v>
      </c>
      <c r="K12" s="36">
        <f t="shared" si="15"/>
        <v>3174242.15</v>
      </c>
      <c r="L12" s="36">
        <f t="shared" ref="L12:O13" si="28">B12-G12</f>
        <v>0</v>
      </c>
      <c r="M12" s="39">
        <f t="shared" si="28"/>
        <v>0</v>
      </c>
      <c r="N12" s="39">
        <f t="shared" si="28"/>
        <v>0</v>
      </c>
      <c r="O12" s="39">
        <f t="shared" si="28"/>
        <v>281811.89999999991</v>
      </c>
      <c r="P12" s="41">
        <f>L12+M12+N12+O12</f>
        <v>281811.89999999991</v>
      </c>
      <c r="Q12" s="40"/>
    </row>
    <row r="13" spans="1:17" s="35" customFormat="1" ht="33" customHeight="1" x14ac:dyDescent="0.25">
      <c r="A13" s="49" t="s">
        <v>24</v>
      </c>
      <c r="B13" s="36"/>
      <c r="C13" s="36"/>
      <c r="D13" s="36"/>
      <c r="E13" s="37">
        <v>348862.3</v>
      </c>
      <c r="F13" s="38">
        <f>B13+C13+D13+E13</f>
        <v>348862.3</v>
      </c>
      <c r="G13" s="36"/>
      <c r="H13" s="36"/>
      <c r="I13" s="36"/>
      <c r="J13" s="36">
        <v>348862.3</v>
      </c>
      <c r="K13" s="36">
        <f t="shared" si="15"/>
        <v>348862.3</v>
      </c>
      <c r="L13" s="36">
        <f t="shared" si="28"/>
        <v>0</v>
      </c>
      <c r="M13" s="39">
        <f t="shared" si="28"/>
        <v>0</v>
      </c>
      <c r="N13" s="39">
        <f t="shared" si="28"/>
        <v>0</v>
      </c>
      <c r="O13" s="39">
        <f t="shared" si="28"/>
        <v>0</v>
      </c>
      <c r="P13" s="41">
        <f>L13+M13+N13+O13</f>
        <v>0</v>
      </c>
      <c r="Q13" s="40"/>
    </row>
    <row r="14" spans="1:17" s="57" customFormat="1" ht="16.5" customHeight="1" x14ac:dyDescent="0.2">
      <c r="A14" s="60" t="s">
        <v>25</v>
      </c>
      <c r="B14" s="59">
        <f>B15+B16+B17</f>
        <v>0</v>
      </c>
      <c r="C14" s="59">
        <f t="shared" ref="C14:Q14" si="29">C15+C16+C17</f>
        <v>20097.59</v>
      </c>
      <c r="D14" s="59">
        <f t="shared" si="29"/>
        <v>0</v>
      </c>
      <c r="E14" s="59">
        <f t="shared" si="29"/>
        <v>11857122.66</v>
      </c>
      <c r="F14" s="59">
        <f>C14+D14+E14</f>
        <v>11877220.25</v>
      </c>
      <c r="G14" s="59">
        <f t="shared" si="29"/>
        <v>0</v>
      </c>
      <c r="H14" s="59">
        <f t="shared" si="29"/>
        <v>20097.59</v>
      </c>
      <c r="I14" s="59">
        <f t="shared" si="29"/>
        <v>0</v>
      </c>
      <c r="J14" s="59">
        <f t="shared" si="29"/>
        <v>6153603.4800000004</v>
      </c>
      <c r="K14" s="59">
        <f t="shared" si="15"/>
        <v>6173701.0700000003</v>
      </c>
      <c r="L14" s="59">
        <f t="shared" si="29"/>
        <v>0</v>
      </c>
      <c r="M14" s="59">
        <f t="shared" si="29"/>
        <v>0</v>
      </c>
      <c r="N14" s="59">
        <f t="shared" si="29"/>
        <v>0</v>
      </c>
      <c r="O14" s="59">
        <f t="shared" si="29"/>
        <v>5703519.1799999997</v>
      </c>
      <c r="P14" s="59">
        <f t="shared" si="29"/>
        <v>5703519.1799999997</v>
      </c>
      <c r="Q14" s="59">
        <f t="shared" si="29"/>
        <v>0</v>
      </c>
    </row>
    <row r="15" spans="1:17" s="35" customFormat="1" ht="33" customHeight="1" x14ac:dyDescent="0.25">
      <c r="A15" s="55" t="s">
        <v>26</v>
      </c>
      <c r="B15" s="36"/>
      <c r="C15" s="36">
        <f>20097.59</f>
        <v>20097.59</v>
      </c>
      <c r="D15" s="36"/>
      <c r="E15" s="37">
        <f>10940007.51-B15-C15-D15</f>
        <v>10919909.92</v>
      </c>
      <c r="F15" s="38">
        <f>B15+C15+D15+E15</f>
        <v>10940007.51</v>
      </c>
      <c r="G15" s="36"/>
      <c r="H15" s="36">
        <v>20097.59</v>
      </c>
      <c r="I15" s="36"/>
      <c r="J15" s="36">
        <f>5216390.74</f>
        <v>5216390.74</v>
      </c>
      <c r="K15" s="36">
        <f t="shared" si="15"/>
        <v>5236488.33</v>
      </c>
      <c r="L15" s="36">
        <f>B15-G15</f>
        <v>0</v>
      </c>
      <c r="M15" s="39">
        <f>C15-H15</f>
        <v>0</v>
      </c>
      <c r="N15" s="39">
        <f>D15-I15</f>
        <v>0</v>
      </c>
      <c r="O15" s="39">
        <f>E15-J15</f>
        <v>5703519.1799999997</v>
      </c>
      <c r="P15" s="41">
        <f>L15+M15+N15+O15</f>
        <v>5703519.1799999997</v>
      </c>
      <c r="Q15" s="40"/>
    </row>
    <row r="16" spans="1:17" s="35" customFormat="1" ht="33" customHeight="1" x14ac:dyDescent="0.25">
      <c r="A16" s="56" t="s">
        <v>27</v>
      </c>
      <c r="B16" s="36"/>
      <c r="C16" s="36"/>
      <c r="D16" s="36"/>
      <c r="E16" s="37">
        <v>437212.74</v>
      </c>
      <c r="F16" s="38">
        <f t="shared" ref="F16:F17" si="30">B16+C16+D16+E16</f>
        <v>437212.74</v>
      </c>
      <c r="G16" s="36"/>
      <c r="H16" s="36"/>
      <c r="I16" s="36"/>
      <c r="J16" s="36">
        <v>437212.74</v>
      </c>
      <c r="K16" s="36">
        <f t="shared" ref="K16:K17" si="31">G16+H16+I16+J16</f>
        <v>437212.74</v>
      </c>
      <c r="L16" s="36">
        <f t="shared" ref="L16:L17" si="32">B16-G16</f>
        <v>0</v>
      </c>
      <c r="M16" s="39">
        <f t="shared" ref="M16:M17" si="33">C16-H16</f>
        <v>0</v>
      </c>
      <c r="N16" s="39">
        <f t="shared" ref="N16:N17" si="34">D16-I16</f>
        <v>0</v>
      </c>
      <c r="O16" s="39">
        <f t="shared" ref="O16:O17" si="35">E16-J16</f>
        <v>0</v>
      </c>
      <c r="P16" s="41">
        <f t="shared" ref="P16:P17" si="36">L16+M16+N16+O16</f>
        <v>0</v>
      </c>
      <c r="Q16" s="40"/>
    </row>
    <row r="17" spans="1:17" s="35" customFormat="1" ht="35.25" customHeight="1" x14ac:dyDescent="0.25">
      <c r="A17" s="56" t="s">
        <v>28</v>
      </c>
      <c r="B17" s="36"/>
      <c r="C17" s="36"/>
      <c r="D17" s="36"/>
      <c r="E17" s="37">
        <v>500000</v>
      </c>
      <c r="F17" s="38">
        <f t="shared" si="30"/>
        <v>500000</v>
      </c>
      <c r="G17" s="36"/>
      <c r="H17" s="36"/>
      <c r="I17" s="36"/>
      <c r="J17" s="36">
        <v>500000</v>
      </c>
      <c r="K17" s="36">
        <f t="shared" si="31"/>
        <v>500000</v>
      </c>
      <c r="L17" s="36">
        <f t="shared" si="32"/>
        <v>0</v>
      </c>
      <c r="M17" s="39">
        <f t="shared" si="33"/>
        <v>0</v>
      </c>
      <c r="N17" s="39">
        <f t="shared" si="34"/>
        <v>0</v>
      </c>
      <c r="O17" s="39">
        <f t="shared" si="35"/>
        <v>0</v>
      </c>
      <c r="P17" s="41">
        <f t="shared" si="36"/>
        <v>0</v>
      </c>
      <c r="Q17" s="40"/>
    </row>
    <row r="18" spans="1:17" s="57" customFormat="1" ht="18.75" customHeight="1" x14ac:dyDescent="0.2">
      <c r="A18" s="58" t="s">
        <v>29</v>
      </c>
      <c r="B18" s="59">
        <f>B19</f>
        <v>0</v>
      </c>
      <c r="C18" s="59">
        <f t="shared" ref="C18:Q18" si="37">C19</f>
        <v>0</v>
      </c>
      <c r="D18" s="59">
        <f t="shared" si="37"/>
        <v>100000</v>
      </c>
      <c r="E18" s="59">
        <f t="shared" si="37"/>
        <v>388160.83</v>
      </c>
      <c r="F18" s="59">
        <f t="shared" si="37"/>
        <v>488160.83</v>
      </c>
      <c r="G18" s="59">
        <f t="shared" si="37"/>
        <v>0</v>
      </c>
      <c r="H18" s="59">
        <f t="shared" si="37"/>
        <v>0</v>
      </c>
      <c r="I18" s="59">
        <f t="shared" si="37"/>
        <v>100000</v>
      </c>
      <c r="J18" s="59">
        <f t="shared" si="37"/>
        <v>385893.87</v>
      </c>
      <c r="K18" s="59">
        <f>G18+H18+I18+J18</f>
        <v>485893.87</v>
      </c>
      <c r="L18" s="59">
        <f t="shared" si="37"/>
        <v>0</v>
      </c>
      <c r="M18" s="59">
        <f t="shared" si="37"/>
        <v>0</v>
      </c>
      <c r="N18" s="59">
        <f t="shared" si="37"/>
        <v>0</v>
      </c>
      <c r="O18" s="59">
        <f t="shared" si="37"/>
        <v>2266.960000000021</v>
      </c>
      <c r="P18" s="59">
        <f t="shared" si="37"/>
        <v>2266.960000000021</v>
      </c>
      <c r="Q18" s="59">
        <f t="shared" si="37"/>
        <v>0</v>
      </c>
    </row>
    <row r="19" spans="1:17" s="35" customFormat="1" ht="33" customHeight="1" thickBot="1" x14ac:dyDescent="0.3">
      <c r="A19" s="56" t="s">
        <v>30</v>
      </c>
      <c r="B19" s="36"/>
      <c r="C19" s="36"/>
      <c r="D19" s="36">
        <v>100000</v>
      </c>
      <c r="E19" s="37">
        <v>388160.83</v>
      </c>
      <c r="F19" s="38">
        <f>B19+C19+D19+E19</f>
        <v>488160.83</v>
      </c>
      <c r="G19" s="36"/>
      <c r="H19" s="36"/>
      <c r="I19" s="36">
        <v>100000</v>
      </c>
      <c r="J19" s="36">
        <v>385893.87</v>
      </c>
      <c r="K19" s="36">
        <f>G19+H19+I19+J19</f>
        <v>485893.87</v>
      </c>
      <c r="L19" s="36">
        <f>B19-G19</f>
        <v>0</v>
      </c>
      <c r="M19" s="39">
        <f>C19-H19</f>
        <v>0</v>
      </c>
      <c r="N19" s="39">
        <f>D19-I19</f>
        <v>0</v>
      </c>
      <c r="O19" s="39">
        <f>E19-J19</f>
        <v>2266.960000000021</v>
      </c>
      <c r="P19" s="41">
        <f>L19+M19+N19+O19</f>
        <v>2266.960000000021</v>
      </c>
      <c r="Q19" s="40"/>
    </row>
    <row r="20" spans="1:17" s="19" customFormat="1" ht="71.25" customHeight="1" x14ac:dyDescent="0.25">
      <c r="A20" s="50" t="s">
        <v>31</v>
      </c>
      <c r="B20" s="17" t="s">
        <v>12</v>
      </c>
      <c r="C20" s="17">
        <v>20950</v>
      </c>
      <c r="D20" s="17"/>
      <c r="E20" s="24">
        <v>5237.5</v>
      </c>
      <c r="F20" s="27">
        <f>SUM(C20,E20)</f>
        <v>26187.5</v>
      </c>
      <c r="G20" s="17"/>
      <c r="H20" s="17">
        <v>20950</v>
      </c>
      <c r="I20" s="17"/>
      <c r="J20" s="17">
        <v>5237.5</v>
      </c>
      <c r="K20" s="17">
        <f>G20+H20+I20+J20</f>
        <v>26187.5</v>
      </c>
      <c r="L20" s="31">
        <f>SUM(B20,G20)</f>
        <v>0</v>
      </c>
      <c r="M20" s="32">
        <f t="shared" ref="M20" si="38">C20-H20</f>
        <v>0</v>
      </c>
      <c r="N20" s="32">
        <f t="shared" ref="N20" si="39">D20-I20</f>
        <v>0</v>
      </c>
      <c r="O20" s="32">
        <f t="shared" ref="O20" si="40">E20-J20</f>
        <v>0</v>
      </c>
      <c r="P20" s="23">
        <f>SUM(L20:O20)</f>
        <v>0</v>
      </c>
      <c r="Q20" s="18"/>
    </row>
    <row r="21" spans="1:17" s="19" customFormat="1" ht="45" customHeight="1" x14ac:dyDescent="0.25">
      <c r="A21" s="16" t="s">
        <v>32</v>
      </c>
      <c r="B21" s="20">
        <f>B22+B24</f>
        <v>696739.79</v>
      </c>
      <c r="C21" s="20">
        <f t="shared" ref="C21:F21" si="41">C22+C24</f>
        <v>2519663.3199999998</v>
      </c>
      <c r="D21" s="20">
        <f t="shared" si="41"/>
        <v>11024802.410000002</v>
      </c>
      <c r="E21" s="20">
        <f t="shared" si="41"/>
        <v>33734887.299999997</v>
      </c>
      <c r="F21" s="20">
        <f t="shared" si="41"/>
        <v>47976092.82</v>
      </c>
      <c r="G21" s="20">
        <f>G22+G24</f>
        <v>696739.79</v>
      </c>
      <c r="H21" s="20">
        <f t="shared" ref="H21:K21" si="42">H22+H24</f>
        <v>2503951.37</v>
      </c>
      <c r="I21" s="20">
        <f t="shared" si="42"/>
        <v>12165745.01</v>
      </c>
      <c r="J21" s="20">
        <f t="shared" si="42"/>
        <v>31828381.680000007</v>
      </c>
      <c r="K21" s="20">
        <f t="shared" si="42"/>
        <v>47194817.850000009</v>
      </c>
      <c r="L21" s="20">
        <f>B21-G21</f>
        <v>0</v>
      </c>
      <c r="M21" s="21">
        <f t="shared" ref="M21:O21" si="43">C21-H21</f>
        <v>15711.949999999721</v>
      </c>
      <c r="N21" s="21">
        <f t="shared" si="43"/>
        <v>-1140942.5999999978</v>
      </c>
      <c r="O21" s="21">
        <f t="shared" si="43"/>
        <v>1906505.6199999899</v>
      </c>
      <c r="P21" s="33">
        <f t="shared" ref="P21" si="44">SUM(L21:O21)</f>
        <v>781274.96999999182</v>
      </c>
      <c r="Q21" s="22"/>
    </row>
    <row r="22" spans="1:17" s="64" customFormat="1" ht="27.75" customHeight="1" x14ac:dyDescent="0.25">
      <c r="A22" s="47" t="s">
        <v>33</v>
      </c>
      <c r="B22" s="48">
        <f>B23</f>
        <v>0</v>
      </c>
      <c r="C22" s="48">
        <f t="shared" ref="C22:E22" si="45">C23</f>
        <v>0</v>
      </c>
      <c r="D22" s="48">
        <f t="shared" si="45"/>
        <v>0</v>
      </c>
      <c r="E22" s="48">
        <f t="shared" si="45"/>
        <v>84000</v>
      </c>
      <c r="F22" s="48">
        <f>E22+D22+B22</f>
        <v>84000</v>
      </c>
      <c r="G22" s="48"/>
      <c r="H22" s="48"/>
      <c r="I22" s="48"/>
      <c r="J22" s="48">
        <f>J23</f>
        <v>84000</v>
      </c>
      <c r="K22" s="48">
        <f>G22+H22+I22+J22</f>
        <v>84000</v>
      </c>
      <c r="L22" s="48">
        <f>L23</f>
        <v>0</v>
      </c>
      <c r="M22" s="48">
        <f t="shared" ref="M22:O22" si="46">M23</f>
        <v>0</v>
      </c>
      <c r="N22" s="48">
        <f t="shared" si="46"/>
        <v>0</v>
      </c>
      <c r="O22" s="48">
        <f t="shared" si="46"/>
        <v>0</v>
      </c>
      <c r="P22" s="48">
        <f>L22+M22+N22+O22</f>
        <v>0</v>
      </c>
      <c r="Q22" s="66"/>
    </row>
    <row r="23" spans="1:17" s="68" customFormat="1" ht="43.5" customHeight="1" x14ac:dyDescent="0.25">
      <c r="A23" s="69" t="s">
        <v>34</v>
      </c>
      <c r="B23" s="70"/>
      <c r="C23" s="70"/>
      <c r="D23" s="70"/>
      <c r="E23" s="71">
        <v>84000</v>
      </c>
      <c r="F23" s="75">
        <f>B23+C23+D23+E23</f>
        <v>84000</v>
      </c>
      <c r="G23" s="75"/>
      <c r="H23" s="70"/>
      <c r="I23" s="70"/>
      <c r="J23" s="70">
        <v>84000</v>
      </c>
      <c r="K23" s="70">
        <f>G23+H23+I23+J23</f>
        <v>84000</v>
      </c>
      <c r="L23" s="70">
        <f>B23-G23</f>
        <v>0</v>
      </c>
      <c r="M23" s="70">
        <f t="shared" ref="M23:O23" si="47">C23-H23</f>
        <v>0</v>
      </c>
      <c r="N23" s="70">
        <f t="shared" si="47"/>
        <v>0</v>
      </c>
      <c r="O23" s="70">
        <f t="shared" si="47"/>
        <v>0</v>
      </c>
      <c r="P23" s="72">
        <f>L23+M23+N23+O23</f>
        <v>0</v>
      </c>
      <c r="Q23" s="67"/>
    </row>
    <row r="24" spans="1:17" s="68" customFormat="1" ht="78.75" customHeight="1" x14ac:dyDescent="0.25">
      <c r="A24" s="73" t="s">
        <v>35</v>
      </c>
      <c r="B24" s="52">
        <f>594700+102039.79</f>
        <v>696739.79</v>
      </c>
      <c r="C24" s="52">
        <f>203.01+78968.31+2440492</f>
        <v>2519663.3199999998</v>
      </c>
      <c r="D24" s="52">
        <f>633009.63+46000+1185989.21+6901851.89+50000+807387+229875.96+652072.76+1032758.56+626800-1140942.6</f>
        <v>11024802.410000002</v>
      </c>
      <c r="E24" s="53">
        <f>47892092.82-B24-C24-D24</f>
        <v>33650887.299999997</v>
      </c>
      <c r="F24" s="48">
        <f>B24++C24+D24+E24</f>
        <v>47892092.82</v>
      </c>
      <c r="G24" s="48">
        <v>696739.79</v>
      </c>
      <c r="H24" s="52">
        <v>2503951.37</v>
      </c>
      <c r="I24" s="52">
        <v>12165745.01</v>
      </c>
      <c r="J24" s="52">
        <f>47110817.85-G24-H24-I24</f>
        <v>31744381.680000007</v>
      </c>
      <c r="K24" s="52">
        <f>G24+H24+I24+J24</f>
        <v>47110817.850000009</v>
      </c>
      <c r="L24" s="52">
        <f>B24-G24</f>
        <v>0</v>
      </c>
      <c r="M24" s="54">
        <f>C24-H24</f>
        <v>15711.949999999721</v>
      </c>
      <c r="N24" s="54">
        <f>D24-I24</f>
        <v>-1140942.5999999978</v>
      </c>
      <c r="O24" s="54">
        <f>E24-J24</f>
        <v>1906505.6199999899</v>
      </c>
      <c r="P24" s="54">
        <f>L24+M24+N24+O24</f>
        <v>781274.96999999182</v>
      </c>
      <c r="Q24" s="74"/>
    </row>
    <row r="25" spans="1:17" ht="42.75" customHeight="1" x14ac:dyDescent="0.25">
      <c r="A25" s="26" t="s">
        <v>36</v>
      </c>
      <c r="B25" s="21"/>
      <c r="C25" s="21">
        <v>584723.48</v>
      </c>
      <c r="D25" s="21">
        <f>1798291.48+540000+35500+45369.29+1140942.6</f>
        <v>3560103.37</v>
      </c>
      <c r="E25" s="25">
        <f>23580072.4-B25-C25-D25</f>
        <v>19435245.549999997</v>
      </c>
      <c r="F25" s="23">
        <f>B25+C25+D25+E25</f>
        <v>23580072.399999999</v>
      </c>
      <c r="G25" s="21"/>
      <c r="H25" s="21">
        <v>584723.48</v>
      </c>
      <c r="I25" s="21">
        <v>2419160.77</v>
      </c>
      <c r="J25" s="21">
        <f>23359068.15-G25-H25-I25</f>
        <v>20355183.899999999</v>
      </c>
      <c r="K25" s="21">
        <f>G25+H25+I25+J25</f>
        <v>23359068.149999999</v>
      </c>
      <c r="L25" s="21">
        <f>B25-G25</f>
        <v>0</v>
      </c>
      <c r="M25" s="21">
        <f t="shared" ref="M25" si="48">C25-H25</f>
        <v>0</v>
      </c>
      <c r="N25" s="21">
        <f t="shared" ref="N25" si="49">D25-I25</f>
        <v>1140942.6000000001</v>
      </c>
      <c r="O25" s="21">
        <f t="shared" ref="O25" si="50">E25-J25</f>
        <v>-919938.35000000149</v>
      </c>
      <c r="P25" s="21">
        <f t="shared" ref="P25" si="51">SUM(L25:O25)</f>
        <v>221004.2499999986</v>
      </c>
      <c r="Q25" s="65"/>
    </row>
    <row r="26" spans="1:17" s="2" customFormat="1" ht="26.25" thickBot="1" x14ac:dyDescent="0.25">
      <c r="A26" s="12" t="s">
        <v>8</v>
      </c>
      <c r="B26" s="13">
        <f>B24</f>
        <v>696739.79</v>
      </c>
      <c r="C26" s="13">
        <f>C7+C21+C25+C20</f>
        <v>11129634.390000001</v>
      </c>
      <c r="D26" s="13">
        <f t="shared" ref="D26:F26" si="52">D7+D21+D25+D20</f>
        <v>18677005.780000001</v>
      </c>
      <c r="E26" s="13">
        <f t="shared" si="52"/>
        <v>87912728.229999989</v>
      </c>
      <c r="F26" s="13">
        <f t="shared" si="52"/>
        <v>118416108.19</v>
      </c>
      <c r="G26" s="34">
        <f>G7+G20+G21+G25</f>
        <v>696739.79</v>
      </c>
      <c r="H26" s="34">
        <f t="shared" ref="H26:K26" si="53">H7+H20+H21+H25</f>
        <v>11113922.440000001</v>
      </c>
      <c r="I26" s="34">
        <f t="shared" si="53"/>
        <v>18677005.780000001</v>
      </c>
      <c r="J26" s="34">
        <f t="shared" si="53"/>
        <v>79666562.170000002</v>
      </c>
      <c r="K26" s="34">
        <f t="shared" si="53"/>
        <v>110154230.18000001</v>
      </c>
      <c r="L26" s="34">
        <f>L24</f>
        <v>0</v>
      </c>
      <c r="M26" s="34">
        <f>M7+M20+M21+M25</f>
        <v>15711.949999999721</v>
      </c>
      <c r="N26" s="34">
        <f t="shared" ref="N26:O26" si="54">N7+N20+N21+N25</f>
        <v>2.3283064365386963E-9</v>
      </c>
      <c r="O26" s="34">
        <f t="shared" si="54"/>
        <v>8246166.0599999875</v>
      </c>
      <c r="P26" s="34">
        <f>L26+M26+N26+O26</f>
        <v>8261878.0099999895</v>
      </c>
      <c r="Q26" s="14"/>
    </row>
    <row r="28" spans="1:17" x14ac:dyDescent="0.25">
      <c r="A28" s="1" t="s">
        <v>13</v>
      </c>
      <c r="F28" s="1" t="s">
        <v>14</v>
      </c>
      <c r="K28" s="10"/>
    </row>
    <row r="29" spans="1:17" x14ac:dyDescent="0.25">
      <c r="O29" s="10"/>
    </row>
    <row r="30" spans="1:17" ht="16.5" x14ac:dyDescent="0.25">
      <c r="A30" s="8" t="s">
        <v>16</v>
      </c>
      <c r="B30" s="9"/>
    </row>
    <row r="31" spans="1:17" ht="16.5" x14ac:dyDescent="0.25">
      <c r="A31" s="8" t="s">
        <v>38</v>
      </c>
      <c r="B31" s="9"/>
      <c r="E31" s="10"/>
    </row>
    <row r="32" spans="1:17" ht="16.5" x14ac:dyDescent="0.25">
      <c r="A32" s="8"/>
      <c r="B32" s="9"/>
      <c r="E32" s="10"/>
    </row>
    <row r="33" spans="1:2" ht="16.5" x14ac:dyDescent="0.25">
      <c r="A33" s="8"/>
      <c r="B33" s="9"/>
    </row>
    <row r="34" spans="1:2" ht="16.5" x14ac:dyDescent="0.25">
      <c r="A34" s="8" t="s">
        <v>15</v>
      </c>
      <c r="B34" s="9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Adm1</cp:lastModifiedBy>
  <cp:lastPrinted>2024-03-16T07:31:52Z</cp:lastPrinted>
  <dcterms:created xsi:type="dcterms:W3CDTF">2008-02-18T07:33:24Z</dcterms:created>
  <dcterms:modified xsi:type="dcterms:W3CDTF">2024-03-18T05:35:14Z</dcterms:modified>
</cp:coreProperties>
</file>