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/>
</workbook>
</file>

<file path=xl/calcChain.xml><?xml version="1.0" encoding="utf-8"?>
<calcChain xmlns="http://schemas.openxmlformats.org/spreadsheetml/2006/main">
  <c r="I17" i="12"/>
  <c r="N14"/>
  <c r="D17"/>
  <c r="E18"/>
  <c r="E14"/>
  <c r="O14" s="1"/>
  <c r="K8"/>
  <c r="E8"/>
  <c r="D11"/>
  <c r="D7" s="1"/>
  <c r="K9"/>
  <c r="I7"/>
  <c r="K29"/>
  <c r="J26"/>
  <c r="H26"/>
  <c r="I26"/>
  <c r="G26"/>
  <c r="E28"/>
  <c r="O28" s="1"/>
  <c r="F29"/>
  <c r="D26"/>
  <c r="J17"/>
  <c r="H7"/>
  <c r="J7"/>
  <c r="G7"/>
  <c r="H17"/>
  <c r="O34"/>
  <c r="N34"/>
  <c r="M34"/>
  <c r="O33"/>
  <c r="N33"/>
  <c r="M33"/>
  <c r="K34"/>
  <c r="K33"/>
  <c r="K32" s="1"/>
  <c r="H32"/>
  <c r="I32"/>
  <c r="J32"/>
  <c r="G32"/>
  <c r="J31"/>
  <c r="K26" l="1"/>
  <c r="M19"/>
  <c r="O23"/>
  <c r="O22" s="1"/>
  <c r="K22"/>
  <c r="J22"/>
  <c r="K23"/>
  <c r="K19"/>
  <c r="F33"/>
  <c r="C28"/>
  <c r="B28"/>
  <c r="B26" s="1"/>
  <c r="M11"/>
  <c r="N11"/>
  <c r="O11"/>
  <c r="L11"/>
  <c r="M10"/>
  <c r="N10"/>
  <c r="O10"/>
  <c r="L10"/>
  <c r="M9"/>
  <c r="N9"/>
  <c r="O9"/>
  <c r="L9"/>
  <c r="M8"/>
  <c r="N8"/>
  <c r="O8"/>
  <c r="L8"/>
  <c r="M7"/>
  <c r="L7"/>
  <c r="C7"/>
  <c r="E7"/>
  <c r="B7"/>
  <c r="O19"/>
  <c r="C26"/>
  <c r="K16"/>
  <c r="F27"/>
  <c r="E26"/>
  <c r="F34"/>
  <c r="C32"/>
  <c r="D32"/>
  <c r="E32"/>
  <c r="B32"/>
  <c r="K28"/>
  <c r="K27"/>
  <c r="C17"/>
  <c r="B17"/>
  <c r="C20"/>
  <c r="C13"/>
  <c r="E17"/>
  <c r="D20"/>
  <c r="E20"/>
  <c r="G20"/>
  <c r="G12" s="1"/>
  <c r="H20"/>
  <c r="I20"/>
  <c r="J20"/>
  <c r="B20"/>
  <c r="F19"/>
  <c r="K10"/>
  <c r="F9"/>
  <c r="F10"/>
  <c r="F8"/>
  <c r="F32" l="1"/>
  <c r="N7"/>
  <c r="P9"/>
  <c r="O7"/>
  <c r="F11"/>
  <c r="P11"/>
  <c r="F26"/>
  <c r="K11"/>
  <c r="K7" s="1"/>
  <c r="F17"/>
  <c r="F7"/>
  <c r="O27"/>
  <c r="P27" s="1"/>
  <c r="N25"/>
  <c r="N24" s="1"/>
  <c r="M25"/>
  <c r="O16"/>
  <c r="P33"/>
  <c r="I24"/>
  <c r="O15"/>
  <c r="D24"/>
  <c r="C24"/>
  <c r="C12" s="1"/>
  <c r="F25"/>
  <c r="E13"/>
  <c r="J13"/>
  <c r="J12" s="1"/>
  <c r="O32"/>
  <c r="P34"/>
  <c r="L28"/>
  <c r="L26" s="1"/>
  <c r="P23"/>
  <c r="E22"/>
  <c r="P22" s="1"/>
  <c r="F23"/>
  <c r="F22" s="1"/>
  <c r="K25"/>
  <c r="K24" l="1"/>
  <c r="F24"/>
  <c r="E12"/>
  <c r="E35" s="1"/>
  <c r="P25"/>
  <c r="M32"/>
  <c r="P32" s="1"/>
  <c r="M24"/>
  <c r="P24" s="1"/>
  <c r="O26"/>
  <c r="F28"/>
  <c r="M28"/>
  <c r="M26" s="1"/>
  <c r="P10"/>
  <c r="H30"/>
  <c r="I30"/>
  <c r="J30"/>
  <c r="J35" s="1"/>
  <c r="G30"/>
  <c r="G35" s="1"/>
  <c r="H13"/>
  <c r="H12" s="1"/>
  <c r="H35" s="1"/>
  <c r="I13"/>
  <c r="I12" s="1"/>
  <c r="I35" s="1"/>
  <c r="B30"/>
  <c r="C30"/>
  <c r="C35" s="1"/>
  <c r="D30"/>
  <c r="E30"/>
  <c r="B13"/>
  <c r="B12" s="1"/>
  <c r="B35" s="1"/>
  <c r="L17"/>
  <c r="N17"/>
  <c r="L18"/>
  <c r="M18"/>
  <c r="N18"/>
  <c r="O18"/>
  <c r="O17" s="1"/>
  <c r="O21"/>
  <c r="O20" s="1"/>
  <c r="N21"/>
  <c r="N20" s="1"/>
  <c r="M21"/>
  <c r="M20" s="1"/>
  <c r="L21"/>
  <c r="L20" s="1"/>
  <c r="K18"/>
  <c r="K17"/>
  <c r="K21"/>
  <c r="K20" s="1"/>
  <c r="F18"/>
  <c r="F21"/>
  <c r="F20" s="1"/>
  <c r="N16"/>
  <c r="M16"/>
  <c r="L16"/>
  <c r="N15"/>
  <c r="M15"/>
  <c r="L15"/>
  <c r="M14"/>
  <c r="L14"/>
  <c r="F16"/>
  <c r="K15"/>
  <c r="F15"/>
  <c r="K14"/>
  <c r="F14"/>
  <c r="D13"/>
  <c r="O31"/>
  <c r="N28"/>
  <c r="N26" s="1"/>
  <c r="K31"/>
  <c r="K30" s="1"/>
  <c r="F31"/>
  <c r="L31"/>
  <c r="M31"/>
  <c r="N31"/>
  <c r="D35" l="1"/>
  <c r="D12"/>
  <c r="L30"/>
  <c r="K12"/>
  <c r="K35" s="1"/>
  <c r="N13"/>
  <c r="N12" s="1"/>
  <c r="F13"/>
  <c r="F12" s="1"/>
  <c r="P8"/>
  <c r="P7" s="1"/>
  <c r="M13"/>
  <c r="M12" s="1"/>
  <c r="N30"/>
  <c r="M30"/>
  <c r="L13"/>
  <c r="L12" s="1"/>
  <c r="F30"/>
  <c r="P28"/>
  <c r="P26" s="1"/>
  <c r="O30"/>
  <c r="O13"/>
  <c r="O12" s="1"/>
  <c r="P21"/>
  <c r="P20" s="1"/>
  <c r="P14"/>
  <c r="P31"/>
  <c r="P18"/>
  <c r="P17"/>
  <c r="K13"/>
  <c r="P15"/>
  <c r="P16"/>
  <c r="M35" l="1"/>
  <c r="P30"/>
  <c r="F35"/>
  <c r="E41" s="1"/>
  <c r="P13"/>
  <c r="P12" s="1"/>
  <c r="L35" l="1"/>
  <c r="N35"/>
  <c r="K37"/>
  <c r="O35" l="1"/>
  <c r="P35" l="1"/>
</calcChain>
</file>

<file path=xl/sharedStrings.xml><?xml version="1.0" encoding="utf-8"?>
<sst xmlns="http://schemas.openxmlformats.org/spreadsheetml/2006/main" count="56" uniqueCount="48">
  <si>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</si>
  <si>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</si>
  <si>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</si>
  <si>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</si>
  <si>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</si>
  <si>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</si>
  <si>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</si>
  <si>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</si>
  <si>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</si>
  <si>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</si>
  <si>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</si>
  <si>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</si>
  <si>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</si>
  <si>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Утверждено в бюджете муниципального образования 2020 год</t>
  </si>
  <si>
    <t>Муниципальная программа "Развитие сферы культуры, спорта и делам молодёжи сельского поселения Леуши на 2020 -2025 годы и на период 2030 года"</t>
  </si>
  <si>
    <t>Основное мероприятие "Развитие культурно-досуговой деятельности учреждениий"</t>
  </si>
  <si>
    <t>Муниципальная программа "Создание условий для комфортного проживания жителей сельского поселения Леуши на 2020-2025 годы и на период 2030 года.</t>
  </si>
  <si>
    <t>Подпрограмма "Дорожное хозяйство""</t>
  </si>
  <si>
    <t>Основное мероприятие "Ремонт дорог общего пользования""</t>
  </si>
  <si>
    <t>Основное мероприятие "Содержание дорог общего пользования"</t>
  </si>
  <si>
    <t>Основное мероприятие Обеспечение безопасности дорожного движения"</t>
  </si>
  <si>
    <t>Подпрограмма "Жилищное хозяйство""</t>
  </si>
  <si>
    <t>Основное мероприятие "Капитальный ремонт муниципального жилищного фонда"</t>
  </si>
  <si>
    <t>Основное мероприятие " Содержание и благоустройства населённых пунктов с.п. Леуши"</t>
  </si>
  <si>
    <t>Муниципальная программа "Развитие муниципальной службы в сельском поселении Леуши на 2020-2025 годы и на период до 2030 года"</t>
  </si>
  <si>
    <t>Основное мероприятие "Организация деятельности органов местного самоуправления муниципального образования сельское поселение Леуши, муниципального казённого учреждения "Административно-хозяйственная служба"</t>
  </si>
  <si>
    <t>Муниципальная программа «Профилактика терроризма и экстремизма, гармонизация межэтнических и межкультурных отношений, укрепление толерантности в сельском поселении Леуши на 2020-2025 годы и на период до 2030 года"</t>
  </si>
  <si>
    <t>Основное мероприятие "Профилактика экстремизма и обеспечение гражданского единства путём распространения среди населения приобрётенных буклетов , плакатов,памяток направленных на гармонизацию межэтнических и межкультурных отношений , профилактику проявлений ксенофобий и укрепление толерантности"</t>
  </si>
  <si>
    <t>Муниципальная программа «О привлечении граждан и их объеденений к участию в обеспечении охраны общественного порядка ( О добровольных народных дружинах ) на территории сельского поселения Леуши на 2020-2025 годы и на период до 2030 года</t>
  </si>
  <si>
    <t>Основное мероприятие " Материальное стимулирование граждан, участвующих в охране общественного порядка на территории сельского поселения Леуши".</t>
  </si>
  <si>
    <t>Глава сельского поселения Леуши</t>
  </si>
  <si>
    <t>П.Н. Злыгостев</t>
  </si>
  <si>
    <t>Исполнитель: экономист</t>
  </si>
  <si>
    <t>Алёна Викторовна Ермакова</t>
  </si>
  <si>
    <t>8(34677)37-250</t>
  </si>
  <si>
    <t>Подпрограмма" Энергосбережения и повышения энергетической эффективности "</t>
  </si>
  <si>
    <t>Подпрограмма "Формирование комфортной городской среды"</t>
  </si>
  <si>
    <t xml:space="preserve">Основное мероприятие"Благоустройство общественных территорий" </t>
  </si>
  <si>
    <t>Основное мероприятие: Санитарная очистка населённых пунктов с.п. Леуши</t>
  </si>
  <si>
    <t>Основное мероприятие"Развитие массовой физической культуры и спорта, спортивной инфраструктуры , пропаганда здорового образа жизни"</t>
  </si>
  <si>
    <t>Основное мероприятий" Организация деятельности муниципальных учреждений"</t>
  </si>
  <si>
    <r>
      <t xml:space="preserve">Основное мероприятий </t>
    </r>
    <r>
      <rPr>
        <b/>
        <sz val="10"/>
        <color indexed="8"/>
        <rFont val="Times New Roman"/>
        <family val="1"/>
        <charset val="204"/>
      </rPr>
      <t>"</t>
    </r>
    <r>
      <rPr>
        <sz val="10"/>
        <color indexed="8"/>
        <rFont val="Times New Roman"/>
        <family val="1"/>
        <charset val="204"/>
      </rPr>
      <t>Организация свободного времени молодёжи и развитие ее активности, гражданских принципов и патриатического сознания в молодёжной сфере".</t>
    </r>
  </si>
  <si>
    <t>Основное мероприятие"Дополнительное пенсионное обеспечение отдельных категорий граждан"</t>
  </si>
  <si>
    <t>Основное мероприятие"Личное страхование народных дружин на период их участия в мероприятиях по охране общественного порядка".</t>
  </si>
  <si>
    <t>Исполнение (касса) на 01.01 2021</t>
  </si>
  <si>
    <t>Основное мероприятие "Возмещение  недополученных доходов и (или) финансовое обеспечение (возмещение) затрат в связи с производством (реализацией) тепловой энергии и оказанием услуг теплоснабжения на территории Кондинского района".</t>
  </si>
  <si>
    <t>Подпрограмма "Благоустройство"</t>
  </si>
  <si>
    <t>Основное мероприятие "Подготовка и проведение выборов (голосований".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</si>
</sst>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43" fontId="9" fillId="0" borderId="2" xfId="0" applyNumberFormat="1" applyFont="1" applyBorder="1" applyAlignment="1">
      <alignment horizontal="justify" wrapText="1"/>
    </xf>
    <xf numFmtId="43" fontId="9" fillId="0" borderId="1" xfId="0" applyNumberFormat="1" applyFont="1" applyBorder="1" applyAlignment="1">
      <alignment horizontal="justify" wrapText="1"/>
    </xf>
    <xf numFmtId="43" fontId="9" fillId="0" borderId="3" xfId="0" applyNumberFormat="1" applyFont="1" applyBorder="1" applyAlignment="1">
      <alignment horizontal="justify" wrapText="1"/>
    </xf>
    <xf numFmtId="43" fontId="9" fillId="0" borderId="4" xfId="0" applyNumberFormat="1" applyFont="1" applyBorder="1" applyAlignment="1">
      <alignment horizontal="justify" wrapText="1"/>
    </xf>
    <xf numFmtId="43" fontId="9" fillId="0" borderId="5" xfId="0" applyNumberFormat="1" applyFont="1" applyBorder="1" applyAlignment="1">
      <alignment horizontal="justify" wrapText="1"/>
    </xf>
    <xf numFmtId="0" fontId="9" fillId="0" borderId="6" xfId="0" applyFont="1" applyBorder="1" applyAlignment="1">
      <alignment horizontal="justify" vertical="top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8" xfId="0" applyFont="1" applyBorder="1" applyAlignment="1">
      <alignment horizontal="center" vertical="center" textRotation="90" wrapText="1"/>
    </xf>
    <xf numFmtId="0" fontId="3" fillId="2" borderId="20" xfId="0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6" fillId="3" borderId="13" xfId="0" applyNumberFormat="1" applyFont="1" applyFill="1" applyBorder="1" applyAlignment="1">
      <alignment horizontal="left" vertical="top" wrapText="1"/>
    </xf>
    <xf numFmtId="43" fontId="10" fillId="3" borderId="14" xfId="0" applyNumberFormat="1" applyFont="1" applyFill="1" applyBorder="1" applyAlignment="1">
      <alignment horizontal="justify" wrapText="1"/>
    </xf>
    <xf numFmtId="43" fontId="10" fillId="3" borderId="15" xfId="0" applyNumberFormat="1" applyFont="1" applyFill="1" applyBorder="1" applyAlignment="1">
      <alignment horizontal="justify" wrapText="1"/>
    </xf>
    <xf numFmtId="43" fontId="10" fillId="3" borderId="16" xfId="0" applyNumberFormat="1" applyFont="1" applyFill="1" applyBorder="1" applyAlignment="1">
      <alignment horizontal="justify" wrapText="1"/>
    </xf>
    <xf numFmtId="43" fontId="10" fillId="3" borderId="19" xfId="0" applyNumberFormat="1" applyFont="1" applyFill="1" applyBorder="1" applyAlignment="1">
      <alignment horizontal="justify" wrapText="1"/>
    </xf>
    <xf numFmtId="43" fontId="10" fillId="3" borderId="18" xfId="0" applyNumberFormat="1" applyFont="1" applyFill="1" applyBorder="1" applyAlignment="1">
      <alignment horizontal="justify" wrapText="1"/>
    </xf>
    <xf numFmtId="0" fontId="9" fillId="3" borderId="17" xfId="0" applyFont="1" applyFill="1" applyBorder="1" applyAlignment="1">
      <alignment horizontal="justify" vertical="top" wrapText="1"/>
    </xf>
    <xf numFmtId="0" fontId="7" fillId="4" borderId="28" xfId="0" applyNumberFormat="1" applyFont="1" applyFill="1" applyBorder="1" applyAlignment="1">
      <alignment horizontal="left" vertical="top" wrapText="1"/>
    </xf>
    <xf numFmtId="43" fontId="11" fillId="4" borderId="29" xfId="0" applyNumberFormat="1" applyFont="1" applyFill="1" applyBorder="1" applyAlignment="1">
      <alignment horizontal="justify" wrapText="1"/>
    </xf>
    <xf numFmtId="43" fontId="11" fillId="4" borderId="30" xfId="0" applyNumberFormat="1" applyFont="1" applyFill="1" applyBorder="1" applyAlignment="1">
      <alignment horizontal="justify" wrapText="1"/>
    </xf>
    <xf numFmtId="43" fontId="11" fillId="4" borderId="31" xfId="0" applyNumberFormat="1" applyFont="1" applyFill="1" applyBorder="1" applyAlignment="1">
      <alignment horizontal="justify" wrapText="1"/>
    </xf>
    <xf numFmtId="43" fontId="11" fillId="4" borderId="32" xfId="0" applyNumberFormat="1" applyFont="1" applyFill="1" applyBorder="1" applyAlignment="1">
      <alignment horizontal="justify" wrapText="1"/>
    </xf>
    <xf numFmtId="43" fontId="11" fillId="4" borderId="33" xfId="0" applyNumberFormat="1" applyFont="1" applyFill="1" applyBorder="1" applyAlignment="1">
      <alignment horizontal="justify" wrapText="1"/>
    </xf>
    <xf numFmtId="0" fontId="11" fillId="4" borderId="34" xfId="0" applyFont="1" applyFill="1" applyBorder="1" applyAlignment="1">
      <alignment horizontal="justify" vertical="top" wrapText="1"/>
    </xf>
    <xf numFmtId="0" fontId="7" fillId="4" borderId="20" xfId="0" applyNumberFormat="1" applyFont="1" applyFill="1" applyBorder="1" applyAlignment="1">
      <alignment horizontal="left" vertical="top" wrapText="1"/>
    </xf>
    <xf numFmtId="43" fontId="11" fillId="4" borderId="2" xfId="0" applyNumberFormat="1" applyFont="1" applyFill="1" applyBorder="1" applyAlignment="1">
      <alignment horizontal="justify" wrapText="1"/>
    </xf>
    <xf numFmtId="43" fontId="11" fillId="4" borderId="5" xfId="0" applyNumberFormat="1" applyFont="1" applyFill="1" applyBorder="1" applyAlignment="1">
      <alignment horizontal="justify" wrapText="1"/>
    </xf>
    <xf numFmtId="0" fontId="11" fillId="4" borderId="6" xfId="0" applyFont="1" applyFill="1" applyBorder="1" applyAlignment="1">
      <alignment horizontal="justify" vertical="top" wrapText="1"/>
    </xf>
    <xf numFmtId="0" fontId="12" fillId="0" borderId="0" xfId="0" applyFont="1"/>
    <xf numFmtId="0" fontId="13" fillId="0" borderId="0" xfId="0" applyFont="1"/>
    <xf numFmtId="0" fontId="6" fillId="3" borderId="1" xfId="0" applyNumberFormat="1" applyFont="1" applyFill="1" applyBorder="1" applyAlignment="1">
      <alignment horizontal="left" vertical="top" wrapText="1"/>
    </xf>
    <xf numFmtId="0" fontId="9" fillId="3" borderId="43" xfId="0" applyFont="1" applyFill="1" applyBorder="1" applyAlignment="1">
      <alignment horizontal="justify" vertical="top" wrapText="1"/>
    </xf>
    <xf numFmtId="0" fontId="3" fillId="2" borderId="22" xfId="0" applyNumberFormat="1" applyFont="1" applyFill="1" applyBorder="1" applyAlignment="1">
      <alignment horizontal="left" vertical="top" wrapText="1"/>
    </xf>
    <xf numFmtId="43" fontId="9" fillId="0" borderId="23" xfId="0" applyNumberFormat="1" applyFont="1" applyBorder="1" applyAlignment="1">
      <alignment horizontal="justify" wrapText="1"/>
    </xf>
    <xf numFmtId="43" fontId="9" fillId="0" borderId="24" xfId="0" applyNumberFormat="1" applyFont="1" applyBorder="1" applyAlignment="1">
      <alignment horizontal="justify" wrapText="1"/>
    </xf>
    <xf numFmtId="43" fontId="9" fillId="0" borderId="25" xfId="0" applyNumberFormat="1" applyFont="1" applyBorder="1" applyAlignment="1">
      <alignment horizontal="justify" wrapText="1"/>
    </xf>
    <xf numFmtId="0" fontId="9" fillId="0" borderId="27" xfId="0" applyFont="1" applyBorder="1" applyAlignment="1">
      <alignment horizontal="justify" vertical="top" wrapText="1"/>
    </xf>
    <xf numFmtId="43" fontId="10" fillId="3" borderId="45" xfId="0" applyNumberFormat="1" applyFont="1" applyFill="1" applyBorder="1" applyAlignment="1">
      <alignment horizontal="justify" wrapText="1"/>
    </xf>
    <xf numFmtId="0" fontId="10" fillId="3" borderId="46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3" fontId="9" fillId="5" borderId="2" xfId="0" applyNumberFormat="1" applyFont="1" applyFill="1" applyBorder="1" applyAlignment="1">
      <alignment horizontal="justify" wrapText="1"/>
    </xf>
    <xf numFmtId="43" fontId="9" fillId="5" borderId="1" xfId="0" applyNumberFormat="1" applyFont="1" applyFill="1" applyBorder="1" applyAlignment="1">
      <alignment horizontal="justify" wrapText="1"/>
    </xf>
    <xf numFmtId="43" fontId="9" fillId="4" borderId="2" xfId="0" applyNumberFormat="1" applyFont="1" applyFill="1" applyBorder="1" applyAlignment="1">
      <alignment horizontal="justify" wrapText="1"/>
    </xf>
    <xf numFmtId="43" fontId="9" fillId="4" borderId="1" xfId="0" applyNumberFormat="1" applyFont="1" applyFill="1" applyBorder="1" applyAlignment="1">
      <alignment horizontal="justify" wrapText="1"/>
    </xf>
    <xf numFmtId="43" fontId="10" fillId="4" borderId="1" xfId="0" applyNumberFormat="1" applyFont="1" applyFill="1" applyBorder="1" applyAlignment="1">
      <alignment horizontal="justify" wrapText="1"/>
    </xf>
    <xf numFmtId="43" fontId="10" fillId="4" borderId="3" xfId="0" applyNumberFormat="1" applyFont="1" applyFill="1" applyBorder="1" applyAlignment="1">
      <alignment horizontal="justify" wrapText="1"/>
    </xf>
    <xf numFmtId="43" fontId="9" fillId="4" borderId="4" xfId="0" applyNumberFormat="1" applyFont="1" applyFill="1" applyBorder="1" applyAlignment="1">
      <alignment horizontal="justify" wrapText="1"/>
    </xf>
    <xf numFmtId="43" fontId="9" fillId="4" borderId="23" xfId="0" applyNumberFormat="1" applyFont="1" applyFill="1" applyBorder="1" applyAlignment="1">
      <alignment horizontal="justify" wrapText="1"/>
    </xf>
    <xf numFmtId="43" fontId="9" fillId="4" borderId="25" xfId="0" applyNumberFormat="1" applyFont="1" applyFill="1" applyBorder="1" applyAlignment="1">
      <alignment horizontal="justify" wrapText="1"/>
    </xf>
    <xf numFmtId="43" fontId="9" fillId="6" borderId="1" xfId="0" applyNumberFormat="1" applyFont="1" applyFill="1" applyBorder="1" applyAlignment="1">
      <alignment horizontal="justify" wrapText="1"/>
    </xf>
    <xf numFmtId="0" fontId="3" fillId="0" borderId="22" xfId="0" applyNumberFormat="1" applyFont="1" applyFill="1" applyBorder="1" applyAlignment="1">
      <alignment horizontal="left" vertical="top" wrapText="1"/>
    </xf>
    <xf numFmtId="43" fontId="9" fillId="0" borderId="1" xfId="0" applyNumberFormat="1" applyFont="1" applyFill="1" applyBorder="1" applyAlignment="1">
      <alignment horizontal="justify" wrapText="1"/>
    </xf>
    <xf numFmtId="43" fontId="10" fillId="5" borderId="1" xfId="0" applyNumberFormat="1" applyFont="1" applyFill="1" applyBorder="1" applyAlignment="1">
      <alignment horizontal="justify" wrapText="1"/>
    </xf>
    <xf numFmtId="43" fontId="10" fillId="5" borderId="3" xfId="0" applyNumberFormat="1" applyFont="1" applyFill="1" applyBorder="1" applyAlignment="1">
      <alignment horizontal="justify" wrapText="1"/>
    </xf>
    <xf numFmtId="43" fontId="10" fillId="5" borderId="4" xfId="0" applyNumberFormat="1" applyFont="1" applyFill="1" applyBorder="1" applyAlignment="1">
      <alignment horizontal="justify" wrapText="1"/>
    </xf>
    <xf numFmtId="43" fontId="10" fillId="5" borderId="5" xfId="0" applyNumberFormat="1" applyFont="1" applyFill="1" applyBorder="1" applyAlignment="1">
      <alignment horizontal="justify" wrapText="1"/>
    </xf>
    <xf numFmtId="43" fontId="10" fillId="4" borderId="25" xfId="0" applyNumberFormat="1" applyFont="1" applyFill="1" applyBorder="1" applyAlignment="1">
      <alignment horizontal="justify" wrapText="1"/>
    </xf>
    <xf numFmtId="43" fontId="10" fillId="4" borderId="44" xfId="0" applyNumberFormat="1" applyFont="1" applyFill="1" applyBorder="1" applyAlignment="1">
      <alignment horizontal="justify" wrapText="1"/>
    </xf>
    <xf numFmtId="43" fontId="10" fillId="4" borderId="23" xfId="0" applyNumberFormat="1" applyFont="1" applyFill="1" applyBorder="1" applyAlignment="1">
      <alignment horizontal="justify" wrapText="1"/>
    </xf>
    <xf numFmtId="43" fontId="10" fillId="4" borderId="26" xfId="0" applyNumberFormat="1" applyFont="1" applyFill="1" applyBorder="1" applyAlignment="1">
      <alignment horizontal="justify" wrapText="1"/>
    </xf>
    <xf numFmtId="43" fontId="10" fillId="3" borderId="1" xfId="0" applyNumberFormat="1" applyFont="1" applyFill="1" applyBorder="1" applyAlignment="1">
      <alignment horizontal="justify" wrapText="1"/>
    </xf>
    <xf numFmtId="43" fontId="10" fillId="3" borderId="5" xfId="0" applyNumberFormat="1" applyFont="1" applyFill="1" applyBorder="1" applyAlignment="1">
      <alignment horizontal="justify" wrapText="1"/>
    </xf>
    <xf numFmtId="43" fontId="10" fillId="3" borderId="42" xfId="0" applyNumberFormat="1" applyFont="1" applyFill="1" applyBorder="1" applyAlignment="1">
      <alignment horizontal="justify" wrapText="1"/>
    </xf>
    <xf numFmtId="0" fontId="3" fillId="2" borderId="1" xfId="0" applyNumberFormat="1" applyFont="1" applyFill="1" applyBorder="1" applyAlignment="1">
      <alignment horizontal="left" vertical="top" wrapText="1"/>
    </xf>
    <xf numFmtId="43" fontId="4" fillId="0" borderId="0" xfId="0" applyNumberFormat="1" applyFont="1"/>
    <xf numFmtId="43" fontId="10" fillId="3" borderId="23" xfId="0" applyNumberFormat="1" applyFont="1" applyFill="1" applyBorder="1" applyAlignment="1">
      <alignment horizontal="justify" wrapText="1"/>
    </xf>
    <xf numFmtId="0" fontId="10" fillId="3" borderId="27" xfId="0" applyFont="1" applyFill="1" applyBorder="1" applyAlignment="1">
      <alignment horizontal="justify" vertical="top" wrapText="1"/>
    </xf>
    <xf numFmtId="0" fontId="6" fillId="3" borderId="47" xfId="0" applyNumberFormat="1" applyFont="1" applyFill="1" applyBorder="1" applyAlignment="1">
      <alignment horizontal="left" vertical="top" wrapText="1"/>
    </xf>
    <xf numFmtId="0" fontId="6" fillId="2" borderId="30" xfId="0" applyNumberFormat="1" applyFont="1" applyFill="1" applyBorder="1" applyAlignment="1">
      <alignment horizontal="left" vertical="top" wrapText="1"/>
    </xf>
    <xf numFmtId="43" fontId="10" fillId="0" borderId="30" xfId="0" applyNumberFormat="1" applyFont="1" applyBorder="1" applyAlignment="1">
      <alignment horizontal="justify" wrapText="1"/>
    </xf>
    <xf numFmtId="0" fontId="10" fillId="0" borderId="48" xfId="0" applyFont="1" applyBorder="1" applyAlignment="1">
      <alignment horizontal="justify" vertical="top" wrapText="1"/>
    </xf>
    <xf numFmtId="43" fontId="10" fillId="4" borderId="5" xfId="0" applyNumberFormat="1" applyFont="1" applyFill="1" applyBorder="1" applyAlignment="1">
      <alignment horizontal="justify" wrapText="1"/>
    </xf>
    <xf numFmtId="43" fontId="10" fillId="3" borderId="17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left" vertical="top" wrapText="1"/>
    </xf>
    <xf numFmtId="43" fontId="9" fillId="0" borderId="30" xfId="0" applyNumberFormat="1" applyFont="1" applyBorder="1" applyAlignment="1">
      <alignment horizontal="justify" wrapText="1"/>
    </xf>
    <xf numFmtId="43" fontId="10" fillId="0" borderId="8" xfId="0" applyNumberFormat="1" applyFont="1" applyBorder="1" applyAlignment="1">
      <alignment horizontal="justify" wrapText="1"/>
    </xf>
    <xf numFmtId="43" fontId="9" fillId="0" borderId="8" xfId="0" applyNumberFormat="1" applyFont="1" applyBorder="1" applyAlignment="1">
      <alignment horizontal="justify" wrapText="1"/>
    </xf>
    <xf numFmtId="43" fontId="9" fillId="0" borderId="9" xfId="0" applyNumberFormat="1" applyFont="1" applyBorder="1" applyAlignment="1">
      <alignment horizontal="justify" wrapText="1"/>
    </xf>
    <xf numFmtId="43" fontId="9" fillId="0" borderId="11" xfId="0" applyNumberFormat="1" applyFont="1" applyBorder="1" applyAlignment="1">
      <alignment horizontal="justify" wrapText="1"/>
    </xf>
    <xf numFmtId="0" fontId="9" fillId="0" borderId="8" xfId="0" applyFont="1" applyBorder="1" applyAlignment="1">
      <alignment horizontal="justify" vertical="top" wrapText="1"/>
    </xf>
    <xf numFmtId="0" fontId="6" fillId="3" borderId="50" xfId="0" applyNumberFormat="1" applyFont="1" applyFill="1" applyBorder="1" applyAlignment="1">
      <alignment horizontal="left" vertical="top" wrapText="1"/>
    </xf>
    <xf numFmtId="43" fontId="9" fillId="6" borderId="49" xfId="0" applyNumberFormat="1" applyFont="1" applyFill="1" applyBorder="1" applyAlignment="1">
      <alignment horizontal="justify" wrapText="1"/>
    </xf>
    <xf numFmtId="43" fontId="9" fillId="6" borderId="16" xfId="0" applyNumberFormat="1" applyFont="1" applyFill="1" applyBorder="1" applyAlignment="1">
      <alignment horizontal="justify" wrapText="1"/>
    </xf>
    <xf numFmtId="43" fontId="14" fillId="0" borderId="1" xfId="0" applyNumberFormat="1" applyFont="1" applyFill="1" applyBorder="1" applyAlignment="1">
      <alignment horizontal="justify" wrapText="1"/>
    </xf>
    <xf numFmtId="0" fontId="14" fillId="0" borderId="1" xfId="0" applyFont="1" applyFill="1" applyBorder="1" applyAlignment="1">
      <alignment horizontal="justify" vertical="top" wrapText="1"/>
    </xf>
    <xf numFmtId="0" fontId="15" fillId="0" borderId="0" xfId="0" applyFont="1" applyFill="1"/>
    <xf numFmtId="43" fontId="16" fillId="0" borderId="29" xfId="0" applyNumberFormat="1" applyFont="1" applyFill="1" applyBorder="1" applyAlignment="1">
      <alignment horizontal="justify" wrapText="1"/>
    </xf>
    <xf numFmtId="43" fontId="16" fillId="0" borderId="30" xfId="0" applyNumberFormat="1" applyFont="1" applyFill="1" applyBorder="1" applyAlignment="1">
      <alignment horizontal="justify" wrapText="1"/>
    </xf>
    <xf numFmtId="43" fontId="16" fillId="0" borderId="31" xfId="0" applyNumberFormat="1" applyFont="1" applyFill="1" applyBorder="1" applyAlignment="1">
      <alignment horizontal="justify" wrapText="1"/>
    </xf>
    <xf numFmtId="43" fontId="16" fillId="0" borderId="32" xfId="0" applyNumberFormat="1" applyFont="1" applyFill="1" applyBorder="1" applyAlignment="1">
      <alignment horizontal="justify" wrapText="1"/>
    </xf>
    <xf numFmtId="43" fontId="16" fillId="0" borderId="33" xfId="0" applyNumberFormat="1" applyFont="1" applyFill="1" applyBorder="1" applyAlignment="1">
      <alignment horizontal="justify" wrapText="1"/>
    </xf>
    <xf numFmtId="0" fontId="16" fillId="0" borderId="34" xfId="0" applyFont="1" applyFill="1" applyBorder="1" applyAlignment="1">
      <alignment horizontal="justify" vertical="top" wrapText="1"/>
    </xf>
    <xf numFmtId="0" fontId="17" fillId="0" borderId="0" xfId="0" applyFont="1" applyFill="1"/>
    <xf numFmtId="43" fontId="16" fillId="0" borderId="23" xfId="0" applyNumberFormat="1" applyFont="1" applyFill="1" applyBorder="1" applyAlignment="1">
      <alignment horizontal="justify" wrapText="1"/>
    </xf>
    <xf numFmtId="43" fontId="16" fillId="0" borderId="25" xfId="0" applyNumberFormat="1" applyFont="1" applyFill="1" applyBorder="1" applyAlignment="1">
      <alignment horizontal="justify" wrapText="1"/>
    </xf>
    <xf numFmtId="43" fontId="16" fillId="0" borderId="44" xfId="0" applyNumberFormat="1" applyFont="1" applyFill="1" applyBorder="1" applyAlignment="1">
      <alignment horizontal="justify" wrapText="1"/>
    </xf>
    <xf numFmtId="43" fontId="16" fillId="0" borderId="24" xfId="0" applyNumberFormat="1" applyFont="1" applyFill="1" applyBorder="1" applyAlignment="1">
      <alignment horizontal="justify" wrapText="1"/>
    </xf>
    <xf numFmtId="43" fontId="16" fillId="0" borderId="26" xfId="0" applyNumberFormat="1" applyFont="1" applyFill="1" applyBorder="1" applyAlignment="1">
      <alignment horizontal="justify" wrapText="1"/>
    </xf>
    <xf numFmtId="0" fontId="16" fillId="0" borderId="27" xfId="0" applyFont="1" applyFill="1" applyBorder="1" applyAlignment="1">
      <alignment horizontal="justify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0" borderId="4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43" fontId="9" fillId="0" borderId="23" xfId="0" applyNumberFormat="1" applyFont="1" applyFill="1" applyBorder="1" applyAlignment="1">
      <alignment horizontal="justify" wrapText="1"/>
    </xf>
    <xf numFmtId="43" fontId="9" fillId="0" borderId="24" xfId="0" applyNumberFormat="1" applyFont="1" applyFill="1" applyBorder="1" applyAlignment="1">
      <alignment horizontal="justify" wrapText="1"/>
    </xf>
    <xf numFmtId="43" fontId="9" fillId="0" borderId="26" xfId="0" applyNumberFormat="1" applyFont="1" applyFill="1" applyBorder="1" applyAlignment="1">
      <alignment horizontal="justify" wrapText="1"/>
    </xf>
    <xf numFmtId="43" fontId="9" fillId="0" borderId="25" xfId="0" applyNumberFormat="1" applyFont="1" applyFill="1" applyBorder="1" applyAlignment="1">
      <alignment horizontal="justify" wrapText="1"/>
    </xf>
    <xf numFmtId="0" fontId="9" fillId="0" borderId="27" xfId="0" applyFont="1" applyFill="1" applyBorder="1" applyAlignment="1">
      <alignment horizontal="justify" vertical="top" wrapText="1"/>
    </xf>
    <xf numFmtId="0" fontId="18" fillId="0" borderId="22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43" fontId="9" fillId="0" borderId="8" xfId="0" applyNumberFormat="1" applyFont="1" applyFill="1" applyBorder="1" applyAlignment="1">
      <alignment horizontal="justify" wrapText="1"/>
    </xf>
    <xf numFmtId="0" fontId="9" fillId="0" borderId="43" xfId="0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18" fillId="0" borderId="28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3"/>
  <sheetViews>
    <sheetView tabSelected="1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B28" sqref="B28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4.5703125" style="1" customWidth="1"/>
    <col min="17" max="17" width="13.42578125" style="1" customWidth="1"/>
    <col min="18" max="16384" width="9.140625" style="1"/>
  </cols>
  <sheetData>
    <row r="2" spans="1:17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>
      <c r="A3" s="115" t="s">
        <v>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116" t="s">
        <v>0</v>
      </c>
      <c r="B5" s="108" t="s">
        <v>13</v>
      </c>
      <c r="C5" s="109"/>
      <c r="D5" s="109"/>
      <c r="E5" s="109"/>
      <c r="F5" s="110"/>
      <c r="G5" s="108" t="s">
        <v>44</v>
      </c>
      <c r="H5" s="109"/>
      <c r="I5" s="109"/>
      <c r="J5" s="109"/>
      <c r="K5" s="110"/>
      <c r="L5" s="111" t="s">
        <v>1</v>
      </c>
      <c r="M5" s="109"/>
      <c r="N5" s="109"/>
      <c r="O5" s="109"/>
      <c r="P5" s="112"/>
      <c r="Q5" s="113" t="s">
        <v>2</v>
      </c>
    </row>
    <row r="6" spans="1:17" s="11" customFormat="1" ht="96.75" thickBot="1">
      <c r="A6" s="117"/>
      <c r="B6" s="16" t="s">
        <v>3</v>
      </c>
      <c r="C6" s="13" t="s">
        <v>4</v>
      </c>
      <c r="D6" s="13" t="s">
        <v>5</v>
      </c>
      <c r="E6" s="13" t="s">
        <v>6</v>
      </c>
      <c r="F6" s="17" t="s">
        <v>10</v>
      </c>
      <c r="G6" s="16" t="s">
        <v>3</v>
      </c>
      <c r="H6" s="13" t="s">
        <v>4</v>
      </c>
      <c r="I6" s="13" t="s">
        <v>5</v>
      </c>
      <c r="J6" s="13" t="s">
        <v>6</v>
      </c>
      <c r="K6" s="17" t="s">
        <v>11</v>
      </c>
      <c r="L6" s="15" t="s">
        <v>3</v>
      </c>
      <c r="M6" s="13" t="s">
        <v>4</v>
      </c>
      <c r="N6" s="13" t="s">
        <v>5</v>
      </c>
      <c r="O6" s="13" t="s">
        <v>6</v>
      </c>
      <c r="P6" s="18" t="s">
        <v>12</v>
      </c>
      <c r="Q6" s="114"/>
    </row>
    <row r="7" spans="1:17" s="2" customFormat="1" ht="51.75" thickBot="1">
      <c r="A7" s="19" t="s">
        <v>14</v>
      </c>
      <c r="B7" s="20">
        <f>B8+B9+B10+B11</f>
        <v>0</v>
      </c>
      <c r="C7" s="20">
        <f t="shared" ref="C7:E7" si="0">C8+C9+C10+C11</f>
        <v>250000</v>
      </c>
      <c r="D7" s="20">
        <f>D8+D9+D10+D11</f>
        <v>3187565.06</v>
      </c>
      <c r="E7" s="20">
        <f t="shared" si="0"/>
        <v>15719906.24</v>
      </c>
      <c r="F7" s="22">
        <f>B7+C7+D7+E7</f>
        <v>19157471.300000001</v>
      </c>
      <c r="G7" s="20">
        <f>G8+G9+G10+G11</f>
        <v>0</v>
      </c>
      <c r="H7" s="20">
        <f t="shared" ref="H7:J7" si="1">H8+H9+H10+H11</f>
        <v>250000</v>
      </c>
      <c r="I7" s="20">
        <f t="shared" si="1"/>
        <v>3187565.06</v>
      </c>
      <c r="J7" s="20">
        <f t="shared" si="1"/>
        <v>15130555.199999999</v>
      </c>
      <c r="K7" s="20">
        <f>K8+K9+K10+K11</f>
        <v>18568120.260000002</v>
      </c>
      <c r="L7" s="20">
        <f>L8+L9+L10+L11</f>
        <v>0</v>
      </c>
      <c r="M7" s="20">
        <f t="shared" ref="M7:O7" si="2">M8+M9+M10+M11</f>
        <v>0</v>
      </c>
      <c r="N7" s="20">
        <f t="shared" si="2"/>
        <v>0</v>
      </c>
      <c r="O7" s="20">
        <f t="shared" si="2"/>
        <v>589351.04000000097</v>
      </c>
      <c r="P7" s="20">
        <f t="shared" ref="P7" si="3">P8+P9+P10+P11</f>
        <v>589351.04000000097</v>
      </c>
      <c r="Q7" s="81"/>
    </row>
    <row r="8" spans="1:17" ht="27.75" customHeight="1">
      <c r="A8" s="14" t="s">
        <v>15</v>
      </c>
      <c r="B8" s="5"/>
      <c r="C8" s="6"/>
      <c r="D8" s="6">
        <v>38000</v>
      </c>
      <c r="E8" s="6">
        <f>44000+9500</f>
        <v>53500</v>
      </c>
      <c r="F8" s="7">
        <f>SUM(B8:E8)</f>
        <v>91500</v>
      </c>
      <c r="G8" s="5"/>
      <c r="H8" s="6"/>
      <c r="I8" s="6">
        <v>38000</v>
      </c>
      <c r="J8" s="6">
        <v>53500</v>
      </c>
      <c r="K8" s="7">
        <f>SUM(G8:J8)</f>
        <v>91500</v>
      </c>
      <c r="L8" s="8">
        <f>B8-G8</f>
        <v>0</v>
      </c>
      <c r="M8" s="8">
        <f t="shared" ref="M8:O11" si="4">C8-H8</f>
        <v>0</v>
      </c>
      <c r="N8" s="8">
        <f t="shared" si="4"/>
        <v>0</v>
      </c>
      <c r="O8" s="8">
        <f t="shared" si="4"/>
        <v>0</v>
      </c>
      <c r="P8" s="9">
        <f>SUM(L8:O8)</f>
        <v>0</v>
      </c>
      <c r="Q8" s="10"/>
    </row>
    <row r="9" spans="1:17" ht="66" customHeight="1" thickBot="1">
      <c r="A9" s="82" t="s">
        <v>41</v>
      </c>
      <c r="B9" s="83"/>
      <c r="C9" s="43"/>
      <c r="D9" s="43">
        <v>9465.06</v>
      </c>
      <c r="E9" s="43">
        <v>424157.6</v>
      </c>
      <c r="F9" s="7">
        <f t="shared" ref="F9" si="5">SUM(B9:E9)</f>
        <v>433622.66</v>
      </c>
      <c r="G9" s="42"/>
      <c r="H9" s="43"/>
      <c r="I9" s="43">
        <v>9465.06</v>
      </c>
      <c r="J9" s="43">
        <v>424157.6</v>
      </c>
      <c r="K9" s="7">
        <f t="shared" ref="K9:K10" si="6">SUM(G9:J9)</f>
        <v>433622.66</v>
      </c>
      <c r="L9" s="44">
        <f>B9-G9</f>
        <v>0</v>
      </c>
      <c r="M9" s="44">
        <f t="shared" si="4"/>
        <v>0</v>
      </c>
      <c r="N9" s="44">
        <f t="shared" si="4"/>
        <v>0</v>
      </c>
      <c r="O9" s="44">
        <f t="shared" si="4"/>
        <v>0</v>
      </c>
      <c r="P9" s="9">
        <f t="shared" ref="P9:P10" si="7">SUM(L9:O9)</f>
        <v>0</v>
      </c>
      <c r="Q9" s="45"/>
    </row>
    <row r="10" spans="1:17" ht="66" customHeight="1" thickBot="1">
      <c r="A10" s="41" t="s">
        <v>39</v>
      </c>
      <c r="B10" s="84"/>
      <c r="C10" s="84"/>
      <c r="D10" s="84"/>
      <c r="E10" s="85">
        <v>20000</v>
      </c>
      <c r="F10" s="90">
        <f t="shared" ref="F10" si="8">B10+C10+D10+E10</f>
        <v>20000</v>
      </c>
      <c r="G10" s="85"/>
      <c r="H10" s="85"/>
      <c r="I10" s="85"/>
      <c r="J10" s="85">
        <v>20000</v>
      </c>
      <c r="K10" s="86">
        <f t="shared" si="6"/>
        <v>20000</v>
      </c>
      <c r="L10" s="85">
        <f>B10-G10</f>
        <v>0</v>
      </c>
      <c r="M10" s="85">
        <f t="shared" si="4"/>
        <v>0</v>
      </c>
      <c r="N10" s="85">
        <f t="shared" si="4"/>
        <v>0</v>
      </c>
      <c r="O10" s="85">
        <f t="shared" si="4"/>
        <v>0</v>
      </c>
      <c r="P10" s="87">
        <f t="shared" si="7"/>
        <v>0</v>
      </c>
      <c r="Q10" s="88"/>
    </row>
    <row r="11" spans="1:17" ht="66" customHeight="1" thickBot="1">
      <c r="A11" s="72" t="s">
        <v>40</v>
      </c>
      <c r="B11" s="6"/>
      <c r="C11" s="6">
        <v>250000</v>
      </c>
      <c r="D11" s="6">
        <f>3040100+100000</f>
        <v>3140100</v>
      </c>
      <c r="E11" s="6">
        <v>15222248.640000001</v>
      </c>
      <c r="F11" s="91">
        <f>B11+C11+D11+E11</f>
        <v>18612348.640000001</v>
      </c>
      <c r="G11" s="6"/>
      <c r="H11" s="6">
        <v>250000</v>
      </c>
      <c r="I11" s="6">
        <v>3140100</v>
      </c>
      <c r="J11" s="6">
        <v>14632897.6</v>
      </c>
      <c r="K11" s="7">
        <f>SUM(G11:J11)</f>
        <v>18022997.600000001</v>
      </c>
      <c r="L11" s="6">
        <f>B11-G11</f>
        <v>0</v>
      </c>
      <c r="M11" s="6">
        <f t="shared" si="4"/>
        <v>0</v>
      </c>
      <c r="N11" s="6">
        <f t="shared" si="4"/>
        <v>0</v>
      </c>
      <c r="O11" s="6">
        <f t="shared" si="4"/>
        <v>589351.04000000097</v>
      </c>
      <c r="P11" s="9">
        <f t="shared" ref="P11" si="9">SUM(L11:O11)</f>
        <v>589351.04000000097</v>
      </c>
      <c r="Q11" s="48"/>
    </row>
    <row r="12" spans="1:17" s="2" customFormat="1" ht="51.75" thickBot="1">
      <c r="A12" s="89" t="s">
        <v>16</v>
      </c>
      <c r="B12" s="46">
        <f>B13+B20+B24+B17+B22</f>
        <v>0</v>
      </c>
      <c r="C12" s="46">
        <f>C13+C20+C24+C17+C22</f>
        <v>30641.8</v>
      </c>
      <c r="D12" s="46">
        <f>D13+D20+D24+D17+D22</f>
        <v>2786090.65</v>
      </c>
      <c r="E12" s="46">
        <f>E13+E20+E24+E17+E22</f>
        <v>11093537.66</v>
      </c>
      <c r="F12" s="46">
        <f>F13+F20+F24+F17+F22</f>
        <v>13910270.110000001</v>
      </c>
      <c r="G12" s="46">
        <f>G13+G20+G17+G22+G24</f>
        <v>0</v>
      </c>
      <c r="H12" s="46">
        <f>H13+H20+H17+H22+H24</f>
        <v>30641.8</v>
      </c>
      <c r="I12" s="46">
        <f>I13+I20+I17+I22+I24</f>
        <v>2786090.65</v>
      </c>
      <c r="J12" s="46">
        <f>J13+J20+J17+J22+J24</f>
        <v>10989272.83</v>
      </c>
      <c r="K12" s="46">
        <f>K13+K20+K17+K22+K24</f>
        <v>13806005.279999999</v>
      </c>
      <c r="L12" s="46">
        <f>L13+L20+L24+L17+L22</f>
        <v>0</v>
      </c>
      <c r="M12" s="46">
        <f>M13+M20+M24+M17+M22</f>
        <v>0</v>
      </c>
      <c r="N12" s="46">
        <f>N13+N20+N24+N17+N22</f>
        <v>0</v>
      </c>
      <c r="O12" s="46">
        <f>O13+O20+O24+O17+O22</f>
        <v>104264.83000000007</v>
      </c>
      <c r="P12" s="46">
        <f>P13+P20+P24+P17+P22</f>
        <v>104264.83000000007</v>
      </c>
      <c r="Q12" s="47"/>
    </row>
    <row r="13" spans="1:17" s="12" customFormat="1">
      <c r="A13" s="26" t="s">
        <v>17</v>
      </c>
      <c r="B13" s="27">
        <f>SUM(B14:B16)</f>
        <v>0</v>
      </c>
      <c r="C13" s="28">
        <f>C14+C15+C16</f>
        <v>0</v>
      </c>
      <c r="D13" s="28">
        <f t="shared" ref="D13:K13" si="10">SUM(D14:D16)</f>
        <v>1908991</v>
      </c>
      <c r="E13" s="28">
        <f>SUM(E14:E16)</f>
        <v>7576269.46</v>
      </c>
      <c r="F13" s="29">
        <f>SUM(F14:F16)</f>
        <v>9485260.4600000009</v>
      </c>
      <c r="G13" s="27"/>
      <c r="H13" s="27">
        <f t="shared" ref="H13:I13" si="11">H14+H15+H16</f>
        <v>0</v>
      </c>
      <c r="I13" s="27">
        <f t="shared" si="11"/>
        <v>1908991</v>
      </c>
      <c r="J13" s="27">
        <f>J14+J15+J16</f>
        <v>7476929.6299999999</v>
      </c>
      <c r="K13" s="29">
        <f t="shared" si="10"/>
        <v>9385920.629999999</v>
      </c>
      <c r="L13" s="30">
        <f>B13-G13</f>
        <v>0</v>
      </c>
      <c r="M13" s="28">
        <f t="shared" ref="L13:O16" si="12">C13-H13</f>
        <v>0</v>
      </c>
      <c r="N13" s="28">
        <f t="shared" si="12"/>
        <v>0</v>
      </c>
      <c r="O13" s="28">
        <f t="shared" si="12"/>
        <v>99339.830000000075</v>
      </c>
      <c r="P13" s="31">
        <f>SUM(L13:O13)</f>
        <v>99339.830000000075</v>
      </c>
      <c r="Q13" s="32"/>
    </row>
    <row r="14" spans="1:17" ht="54.75" customHeight="1">
      <c r="A14" s="14" t="s">
        <v>18</v>
      </c>
      <c r="B14" s="5"/>
      <c r="C14" s="6"/>
      <c r="D14" s="6">
        <v>1908991</v>
      </c>
      <c r="E14" s="6">
        <f>2971482-D14</f>
        <v>1062491</v>
      </c>
      <c r="F14" s="7">
        <f>SUM(B14:E14)</f>
        <v>2971482</v>
      </c>
      <c r="G14" s="5"/>
      <c r="H14" s="6"/>
      <c r="I14" s="6">
        <v>1908991</v>
      </c>
      <c r="J14" s="6">
        <v>1062491</v>
      </c>
      <c r="K14" s="7">
        <f>SUM(G14:J14)</f>
        <v>2971482</v>
      </c>
      <c r="L14" s="8">
        <f t="shared" si="12"/>
        <v>0</v>
      </c>
      <c r="M14" s="6">
        <f t="shared" si="12"/>
        <v>0</v>
      </c>
      <c r="N14" s="6">
        <f>D14-I14</f>
        <v>0</v>
      </c>
      <c r="O14" s="6">
        <f>E14-J14</f>
        <v>0</v>
      </c>
      <c r="P14" s="9">
        <f t="shared" ref="P14:P16" si="13">SUM(L14:O14)</f>
        <v>0</v>
      </c>
      <c r="Q14" s="10"/>
    </row>
    <row r="15" spans="1:17" ht="25.5">
      <c r="A15" s="14" t="s">
        <v>19</v>
      </c>
      <c r="B15" s="5"/>
      <c r="C15" s="6"/>
      <c r="D15" s="6"/>
      <c r="E15" s="6">
        <v>1671264</v>
      </c>
      <c r="F15" s="7">
        <f t="shared" ref="F15:F21" si="14">SUM(B15:E15)</f>
        <v>1671264</v>
      </c>
      <c r="G15" s="5"/>
      <c r="H15" s="6"/>
      <c r="I15" s="6"/>
      <c r="J15" s="6">
        <v>1671264</v>
      </c>
      <c r="K15" s="7">
        <f>SUM(G15:J15)</f>
        <v>1671264</v>
      </c>
      <c r="L15" s="8">
        <f t="shared" si="12"/>
        <v>0</v>
      </c>
      <c r="M15" s="6">
        <f t="shared" si="12"/>
        <v>0</v>
      </c>
      <c r="N15" s="6">
        <f t="shared" si="12"/>
        <v>0</v>
      </c>
      <c r="O15" s="6">
        <f>E15-J15</f>
        <v>0</v>
      </c>
      <c r="P15" s="9">
        <f t="shared" si="13"/>
        <v>0</v>
      </c>
      <c r="Q15" s="10"/>
    </row>
    <row r="16" spans="1:17" ht="26.25" customHeight="1">
      <c r="A16" s="14" t="s">
        <v>20</v>
      </c>
      <c r="B16" s="5"/>
      <c r="C16" s="6"/>
      <c r="D16" s="6"/>
      <c r="E16" s="6">
        <v>4842514.46</v>
      </c>
      <c r="F16" s="7">
        <f t="shared" si="14"/>
        <v>4842514.46</v>
      </c>
      <c r="G16" s="5"/>
      <c r="H16" s="6"/>
      <c r="I16" s="6"/>
      <c r="J16" s="6">
        <v>4743174.63</v>
      </c>
      <c r="K16" s="7">
        <f>J16</f>
        <v>4743174.63</v>
      </c>
      <c r="L16" s="8">
        <f t="shared" si="12"/>
        <v>0</v>
      </c>
      <c r="M16" s="6">
        <f t="shared" si="12"/>
        <v>0</v>
      </c>
      <c r="N16" s="6">
        <f t="shared" si="12"/>
        <v>0</v>
      </c>
      <c r="O16" s="6">
        <f>E16-J16</f>
        <v>99339.830000000075</v>
      </c>
      <c r="P16" s="9">
        <f t="shared" si="13"/>
        <v>99339.830000000075</v>
      </c>
      <c r="Q16" s="10"/>
    </row>
    <row r="17" spans="1:18">
      <c r="A17" s="33" t="s">
        <v>46</v>
      </c>
      <c r="B17" s="51">
        <f>B18+B19</f>
        <v>0</v>
      </c>
      <c r="C17" s="53">
        <f>C19</f>
        <v>30641.8</v>
      </c>
      <c r="D17" s="52">
        <f>D18</f>
        <v>691009</v>
      </c>
      <c r="E17" s="53">
        <f>E18+E19</f>
        <v>1177750.2</v>
      </c>
      <c r="F17" s="54">
        <f>SUM(B17:E17)</f>
        <v>1899401</v>
      </c>
      <c r="G17" s="49"/>
      <c r="H17" s="50">
        <f>H18+H19</f>
        <v>30641.8</v>
      </c>
      <c r="I17" s="50">
        <f>I18</f>
        <v>691009</v>
      </c>
      <c r="J17" s="61">
        <f>J18+J19</f>
        <v>1172825.2</v>
      </c>
      <c r="K17" s="62">
        <f>SUM(G17:J17)</f>
        <v>1894476</v>
      </c>
      <c r="L17" s="63">
        <f>B17-G17</f>
        <v>0</v>
      </c>
      <c r="M17" s="61"/>
      <c r="N17" s="61">
        <f>D17-I17</f>
        <v>0</v>
      </c>
      <c r="O17" s="61">
        <f>O18</f>
        <v>4925</v>
      </c>
      <c r="P17" s="64">
        <f>SUM(L17:O17)</f>
        <v>4925</v>
      </c>
      <c r="Q17" s="10"/>
    </row>
    <row r="18" spans="1:18" ht="38.25">
      <c r="A18" s="14" t="s">
        <v>23</v>
      </c>
      <c r="B18" s="5"/>
      <c r="C18" s="6"/>
      <c r="D18" s="6">
        <v>691009</v>
      </c>
      <c r="E18" s="6">
        <f>1779401-D18</f>
        <v>1088392</v>
      </c>
      <c r="F18" s="7">
        <f>SUM(B18:E18)</f>
        <v>1779401</v>
      </c>
      <c r="G18" s="5"/>
      <c r="H18" s="6"/>
      <c r="I18" s="6">
        <v>691009</v>
      </c>
      <c r="J18" s="6">
        <v>1083467</v>
      </c>
      <c r="K18" s="7">
        <f>SUM(G18:J18)</f>
        <v>1774476</v>
      </c>
      <c r="L18" s="8">
        <f>B18-G18</f>
        <v>0</v>
      </c>
      <c r="M18" s="6">
        <f>C18-H18</f>
        <v>0</v>
      </c>
      <c r="N18" s="6">
        <f>D18-I18</f>
        <v>0</v>
      </c>
      <c r="O18" s="6">
        <f>E18-J18</f>
        <v>4925</v>
      </c>
      <c r="P18" s="9">
        <f>SUM(L18:O18)</f>
        <v>4925</v>
      </c>
      <c r="Q18" s="10"/>
    </row>
    <row r="19" spans="1:18" ht="25.5">
      <c r="A19" s="72" t="s">
        <v>38</v>
      </c>
      <c r="B19" s="6"/>
      <c r="C19" s="6">
        <v>30641.8</v>
      </c>
      <c r="D19" s="6"/>
      <c r="E19" s="6">
        <v>89358.2</v>
      </c>
      <c r="F19" s="6">
        <f>C19+E19</f>
        <v>120000</v>
      </c>
      <c r="G19" s="6"/>
      <c r="H19" s="6">
        <v>30641.8</v>
      </c>
      <c r="I19" s="6"/>
      <c r="J19" s="6">
        <v>89358.2</v>
      </c>
      <c r="K19" s="7">
        <f>SUM(G19:J19)</f>
        <v>120000</v>
      </c>
      <c r="L19" s="6"/>
      <c r="M19" s="6">
        <f>C19:C22-H19</f>
        <v>0</v>
      </c>
      <c r="N19" s="6"/>
      <c r="O19" s="6">
        <f>E19-J19</f>
        <v>0</v>
      </c>
      <c r="P19" s="6"/>
      <c r="Q19" s="48"/>
    </row>
    <row r="20" spans="1:18" s="12" customFormat="1" ht="27.75" customHeight="1">
      <c r="A20" s="33" t="s">
        <v>21</v>
      </c>
      <c r="B20" s="34">
        <f>B21</f>
        <v>0</v>
      </c>
      <c r="C20" s="34">
        <f>C21</f>
        <v>0</v>
      </c>
      <c r="D20" s="34">
        <f t="shared" ref="D20:O20" si="15">D21</f>
        <v>0</v>
      </c>
      <c r="E20" s="34">
        <f t="shared" si="15"/>
        <v>100000</v>
      </c>
      <c r="F20" s="34">
        <f t="shared" si="15"/>
        <v>100000</v>
      </c>
      <c r="G20" s="34">
        <f t="shared" si="15"/>
        <v>0</v>
      </c>
      <c r="H20" s="34">
        <f t="shared" si="15"/>
        <v>0</v>
      </c>
      <c r="I20" s="34">
        <f t="shared" si="15"/>
        <v>0</v>
      </c>
      <c r="J20" s="34">
        <f t="shared" si="15"/>
        <v>100000</v>
      </c>
      <c r="K20" s="34">
        <f t="shared" si="15"/>
        <v>100000</v>
      </c>
      <c r="L20" s="34">
        <f t="shared" si="15"/>
        <v>0</v>
      </c>
      <c r="M20" s="34">
        <f t="shared" si="15"/>
        <v>0</v>
      </c>
      <c r="N20" s="34">
        <f t="shared" si="15"/>
        <v>0</v>
      </c>
      <c r="O20" s="34">
        <f t="shared" si="15"/>
        <v>0</v>
      </c>
      <c r="P20" s="35">
        <f>P21</f>
        <v>0</v>
      </c>
      <c r="Q20" s="36"/>
    </row>
    <row r="21" spans="1:18" ht="25.5">
      <c r="A21" s="14" t="s">
        <v>22</v>
      </c>
      <c r="B21" s="5"/>
      <c r="C21" s="6"/>
      <c r="D21" s="6"/>
      <c r="E21" s="6">
        <v>100000</v>
      </c>
      <c r="F21" s="7">
        <f t="shared" si="14"/>
        <v>100000</v>
      </c>
      <c r="G21" s="5"/>
      <c r="H21" s="6"/>
      <c r="I21" s="6"/>
      <c r="J21" s="6">
        <v>100000</v>
      </c>
      <c r="K21" s="7">
        <f t="shared" ref="K21:K31" si="16">SUM(G21:J21)</f>
        <v>100000</v>
      </c>
      <c r="L21" s="8">
        <f t="shared" ref="L21:O21" si="17">B21-G21</f>
        <v>0</v>
      </c>
      <c r="M21" s="6">
        <f t="shared" si="17"/>
        <v>0</v>
      </c>
      <c r="N21" s="6">
        <f t="shared" si="17"/>
        <v>0</v>
      </c>
      <c r="O21" s="6">
        <f t="shared" si="17"/>
        <v>0</v>
      </c>
      <c r="P21" s="9">
        <f t="shared" ref="P21:P31" si="18">SUM(L21:O21)</f>
        <v>0</v>
      </c>
      <c r="Q21" s="10"/>
    </row>
    <row r="22" spans="1:18" ht="27">
      <c r="A22" s="26" t="s">
        <v>36</v>
      </c>
      <c r="B22" s="56"/>
      <c r="C22" s="57"/>
      <c r="D22" s="57"/>
      <c r="E22" s="65">
        <f>E23</f>
        <v>2239518</v>
      </c>
      <c r="F22" s="66">
        <f>F23</f>
        <v>2239518</v>
      </c>
      <c r="G22" s="67"/>
      <c r="H22" s="65"/>
      <c r="I22" s="65"/>
      <c r="J22" s="65">
        <f>J23</f>
        <v>2239518</v>
      </c>
      <c r="K22" s="66">
        <f>K23</f>
        <v>2239518</v>
      </c>
      <c r="L22" s="65"/>
      <c r="M22" s="65"/>
      <c r="N22" s="65"/>
      <c r="O22" s="65">
        <f>O23</f>
        <v>0</v>
      </c>
      <c r="P22" s="68">
        <f>O22</f>
        <v>0</v>
      </c>
      <c r="Q22" s="45"/>
    </row>
    <row r="23" spans="1:18" ht="25.5">
      <c r="A23" s="59" t="s">
        <v>37</v>
      </c>
      <c r="B23" s="60"/>
      <c r="C23" s="60"/>
      <c r="D23" s="60"/>
      <c r="E23" s="60">
        <v>2239518</v>
      </c>
      <c r="F23" s="58">
        <f>E23</f>
        <v>2239518</v>
      </c>
      <c r="G23" s="58"/>
      <c r="H23" s="58"/>
      <c r="I23" s="58"/>
      <c r="J23" s="58">
        <v>2239518</v>
      </c>
      <c r="K23" s="58">
        <f>J23</f>
        <v>2239518</v>
      </c>
      <c r="L23" s="58"/>
      <c r="M23" s="58"/>
      <c r="N23" s="58"/>
      <c r="O23" s="58">
        <f>E23-J23</f>
        <v>0</v>
      </c>
      <c r="P23" s="52">
        <f>O23</f>
        <v>0</v>
      </c>
      <c r="Q23" s="48"/>
    </row>
    <row r="24" spans="1:18" ht="40.5">
      <c r="A24" s="33" t="s">
        <v>35</v>
      </c>
      <c r="B24" s="51"/>
      <c r="C24" s="53">
        <f>C25</f>
        <v>0</v>
      </c>
      <c r="D24" s="53">
        <f>D25</f>
        <v>186090.65</v>
      </c>
      <c r="E24" s="52"/>
      <c r="F24" s="54">
        <f>SUM(B24:E24)</f>
        <v>186090.65</v>
      </c>
      <c r="G24" s="51"/>
      <c r="H24" s="52"/>
      <c r="I24" s="53">
        <f>I25</f>
        <v>186090.65</v>
      </c>
      <c r="J24" s="52"/>
      <c r="K24" s="54">
        <f>SUM(G24:J24)</f>
        <v>186090.65</v>
      </c>
      <c r="L24" s="55"/>
      <c r="M24" s="53">
        <f>M25</f>
        <v>0</v>
      </c>
      <c r="N24" s="53">
        <f>N25</f>
        <v>0</v>
      </c>
      <c r="O24" s="53"/>
      <c r="P24" s="80">
        <f>M24+N24</f>
        <v>0</v>
      </c>
      <c r="Q24" s="10"/>
    </row>
    <row r="25" spans="1:18" ht="77.25" thickBot="1">
      <c r="A25" s="14" t="s">
        <v>45</v>
      </c>
      <c r="B25" s="5"/>
      <c r="C25" s="6"/>
      <c r="D25" s="6">
        <v>186090.65</v>
      </c>
      <c r="E25" s="6"/>
      <c r="F25" s="7">
        <f>SUM(B25:E25)</f>
        <v>186090.65</v>
      </c>
      <c r="G25" s="5"/>
      <c r="H25" s="6"/>
      <c r="I25" s="6">
        <v>186090.65</v>
      </c>
      <c r="J25" s="6"/>
      <c r="K25" s="7">
        <f>SUM(G25:J25)</f>
        <v>186090.65</v>
      </c>
      <c r="L25" s="8"/>
      <c r="M25" s="6">
        <f>C25-H25</f>
        <v>0</v>
      </c>
      <c r="N25" s="6">
        <f>D25-I25</f>
        <v>0</v>
      </c>
      <c r="O25" s="6"/>
      <c r="P25" s="9">
        <f>M25+N25</f>
        <v>0</v>
      </c>
      <c r="Q25" s="10"/>
    </row>
    <row r="26" spans="1:18" s="2" customFormat="1" ht="51">
      <c r="A26" s="76" t="s">
        <v>24</v>
      </c>
      <c r="B26" s="74">
        <f>B27+B28+B29</f>
        <v>554249.36</v>
      </c>
      <c r="C26" s="74">
        <f t="shared" ref="C26:E26" si="19">C27+C28</f>
        <v>1211004.3700000001</v>
      </c>
      <c r="D26" s="74">
        <f>D27+D28+D29</f>
        <v>36015</v>
      </c>
      <c r="E26" s="74">
        <f t="shared" si="19"/>
        <v>27335788.140000001</v>
      </c>
      <c r="F26" s="74">
        <f>B26+C26+D26+E26</f>
        <v>29137056.870000001</v>
      </c>
      <c r="G26" s="74">
        <f>G28+G27+G29</f>
        <v>554249.36</v>
      </c>
      <c r="H26" s="74">
        <f t="shared" ref="H26:I26" si="20">H28+H27+H29</f>
        <v>1211004.3700000001</v>
      </c>
      <c r="I26" s="74">
        <f t="shared" si="20"/>
        <v>36015</v>
      </c>
      <c r="J26" s="74">
        <f>J28+J27</f>
        <v>27057690.91</v>
      </c>
      <c r="K26" s="74">
        <f>G26+H26+I26+J26</f>
        <v>28858959.640000001</v>
      </c>
      <c r="L26" s="74">
        <f t="shared" ref="L26:P26" si="21">L28+L27</f>
        <v>0</v>
      </c>
      <c r="M26" s="74">
        <f t="shared" si="21"/>
        <v>0</v>
      </c>
      <c r="N26" s="74">
        <f t="shared" si="21"/>
        <v>0</v>
      </c>
      <c r="O26" s="74">
        <f t="shared" si="21"/>
        <v>278097.23000000045</v>
      </c>
      <c r="P26" s="74">
        <f t="shared" si="21"/>
        <v>278097.23000000045</v>
      </c>
      <c r="Q26" s="75"/>
    </row>
    <row r="27" spans="1:18" s="2" customFormat="1" ht="38.25">
      <c r="A27" s="129" t="s">
        <v>42</v>
      </c>
      <c r="B27" s="92"/>
      <c r="C27" s="92"/>
      <c r="D27" s="92"/>
      <c r="E27" s="92">
        <v>613404</v>
      </c>
      <c r="F27" s="92">
        <f>B27+C27+D27+E27</f>
        <v>613404</v>
      </c>
      <c r="G27" s="92"/>
      <c r="H27" s="92"/>
      <c r="I27" s="92"/>
      <c r="J27" s="92">
        <v>613404</v>
      </c>
      <c r="K27" s="92">
        <f>J27</f>
        <v>613404</v>
      </c>
      <c r="L27" s="92"/>
      <c r="M27" s="92"/>
      <c r="N27" s="92"/>
      <c r="O27" s="92">
        <f>E27-J27</f>
        <v>0</v>
      </c>
      <c r="P27" s="92">
        <f>O27</f>
        <v>0</v>
      </c>
      <c r="Q27" s="93"/>
      <c r="R27" s="94"/>
    </row>
    <row r="28" spans="1:18" s="12" customFormat="1" ht="81.75" customHeight="1">
      <c r="A28" s="130" t="s">
        <v>25</v>
      </c>
      <c r="B28" s="95">
        <f>465371.43+22283.93</f>
        <v>487655.36</v>
      </c>
      <c r="C28" s="96">
        <f>1205084.74+5610.12+309.51</f>
        <v>1211004.3700000001</v>
      </c>
      <c r="D28" s="96"/>
      <c r="E28" s="96">
        <f>26824993.14-102609</f>
        <v>26722384.140000001</v>
      </c>
      <c r="F28" s="97">
        <f>SUM(B28:E28)</f>
        <v>28421043.870000001</v>
      </c>
      <c r="G28" s="95">
        <v>487655.36</v>
      </c>
      <c r="H28" s="96">
        <v>1211004.3700000001</v>
      </c>
      <c r="I28" s="96"/>
      <c r="J28" s="96">
        <v>26444286.91</v>
      </c>
      <c r="K28" s="97">
        <f>G28+H28+J28</f>
        <v>28142946.640000001</v>
      </c>
      <c r="L28" s="98">
        <f>B28-G28</f>
        <v>0</v>
      </c>
      <c r="M28" s="96">
        <f>C28-H28</f>
        <v>0</v>
      </c>
      <c r="N28" s="96">
        <f t="shared" ref="L28:O31" si="22">D28-I28</f>
        <v>0</v>
      </c>
      <c r="O28" s="96">
        <f>E28-J28</f>
        <v>278097.23000000045</v>
      </c>
      <c r="P28" s="99">
        <f>SUM(L28:O28)</f>
        <v>278097.23000000045</v>
      </c>
      <c r="Q28" s="100"/>
      <c r="R28" s="101"/>
    </row>
    <row r="29" spans="1:18" s="12" customFormat="1" ht="81.75" customHeight="1" thickBot="1">
      <c r="A29" s="123" t="s">
        <v>47</v>
      </c>
      <c r="B29" s="102">
        <v>66594</v>
      </c>
      <c r="C29" s="103"/>
      <c r="D29" s="103">
        <v>36015</v>
      </c>
      <c r="E29" s="103"/>
      <c r="F29" s="104">
        <f>B29+C29+D29+E29</f>
        <v>102609</v>
      </c>
      <c r="G29" s="102">
        <v>66594</v>
      </c>
      <c r="H29" s="103"/>
      <c r="I29" s="103">
        <v>36015</v>
      </c>
      <c r="J29" s="103"/>
      <c r="K29" s="97">
        <f>G29+H29+J29+I29</f>
        <v>102609</v>
      </c>
      <c r="L29" s="103"/>
      <c r="M29" s="105"/>
      <c r="N29" s="105"/>
      <c r="O29" s="105"/>
      <c r="P29" s="106"/>
      <c r="Q29" s="107"/>
      <c r="R29" s="101"/>
    </row>
    <row r="30" spans="1:18" ht="78.75" customHeight="1" thickBot="1">
      <c r="A30" s="19" t="s">
        <v>26</v>
      </c>
      <c r="B30" s="20">
        <f>B31</f>
        <v>0</v>
      </c>
      <c r="C30" s="20">
        <f t="shared" ref="C30:E30" si="23">C31</f>
        <v>0</v>
      </c>
      <c r="D30" s="20">
        <f t="shared" si="23"/>
        <v>0</v>
      </c>
      <c r="E30" s="20">
        <f t="shared" si="23"/>
        <v>1600</v>
      </c>
      <c r="F30" s="22">
        <f t="shared" ref="F30:F31" si="24">SUM(B30:E30)</f>
        <v>1600</v>
      </c>
      <c r="G30" s="71">
        <f>G31</f>
        <v>0</v>
      </c>
      <c r="H30" s="71">
        <f t="shared" ref="H30:K30" si="25">H31</f>
        <v>0</v>
      </c>
      <c r="I30" s="71">
        <f t="shared" si="25"/>
        <v>0</v>
      </c>
      <c r="J30" s="71">
        <f t="shared" si="25"/>
        <v>1600</v>
      </c>
      <c r="K30" s="71">
        <f t="shared" si="25"/>
        <v>1600</v>
      </c>
      <c r="L30" s="23">
        <f t="shared" si="22"/>
        <v>0</v>
      </c>
      <c r="M30" s="21">
        <f t="shared" si="22"/>
        <v>0</v>
      </c>
      <c r="N30" s="21">
        <f t="shared" si="22"/>
        <v>0</v>
      </c>
      <c r="O30" s="21">
        <f t="shared" si="22"/>
        <v>0</v>
      </c>
      <c r="P30" s="24">
        <f t="shared" si="18"/>
        <v>0</v>
      </c>
      <c r="Q30" s="25"/>
    </row>
    <row r="31" spans="1:18" ht="123" customHeight="1">
      <c r="A31" s="59" t="s">
        <v>27</v>
      </c>
      <c r="B31" s="118"/>
      <c r="C31" s="119"/>
      <c r="D31" s="119"/>
      <c r="E31" s="119">
        <v>1600</v>
      </c>
      <c r="F31" s="120">
        <f t="shared" si="24"/>
        <v>1600</v>
      </c>
      <c r="G31" s="60"/>
      <c r="H31" s="60"/>
      <c r="I31" s="60"/>
      <c r="J31" s="60">
        <f>E31</f>
        <v>1600</v>
      </c>
      <c r="K31" s="60">
        <f t="shared" si="16"/>
        <v>1600</v>
      </c>
      <c r="L31" s="121">
        <f t="shared" si="22"/>
        <v>0</v>
      </c>
      <c r="M31" s="119">
        <f t="shared" si="22"/>
        <v>0</v>
      </c>
      <c r="N31" s="119">
        <f t="shared" si="22"/>
        <v>0</v>
      </c>
      <c r="O31" s="119">
        <f t="shared" si="22"/>
        <v>0</v>
      </c>
      <c r="P31" s="120">
        <f t="shared" si="18"/>
        <v>0</v>
      </c>
      <c r="Q31" s="122"/>
    </row>
    <row r="32" spans="1:18" ht="123" customHeight="1">
      <c r="A32" s="39" t="s">
        <v>28</v>
      </c>
      <c r="B32" s="69">
        <f>B33+B34</f>
        <v>0</v>
      </c>
      <c r="C32" s="69">
        <f t="shared" ref="C32:E32" si="26">C33+C34</f>
        <v>22550</v>
      </c>
      <c r="D32" s="69">
        <f t="shared" si="26"/>
        <v>34483</v>
      </c>
      <c r="E32" s="69">
        <f t="shared" si="26"/>
        <v>5637.5</v>
      </c>
      <c r="F32" s="70">
        <f>C32+E32+D32</f>
        <v>62670.5</v>
      </c>
      <c r="G32" s="69">
        <f>G33+G34</f>
        <v>0</v>
      </c>
      <c r="H32" s="69">
        <f t="shared" ref="H32:J32" si="27">H33+H34</f>
        <v>22550</v>
      </c>
      <c r="I32" s="69">
        <f t="shared" si="27"/>
        <v>34483</v>
      </c>
      <c r="J32" s="69">
        <f t="shared" si="27"/>
        <v>5637.5</v>
      </c>
      <c r="K32" s="69">
        <f>K33+K34</f>
        <v>62670.500000000007</v>
      </c>
      <c r="L32" s="69"/>
      <c r="M32" s="69">
        <f>M33+M34</f>
        <v>0</v>
      </c>
      <c r="N32" s="69"/>
      <c r="O32" s="69">
        <f>O33+O34</f>
        <v>0</v>
      </c>
      <c r="P32" s="69">
        <f>M32+O32</f>
        <v>0</v>
      </c>
      <c r="Q32" s="40"/>
    </row>
    <row r="33" spans="1:17" ht="123" customHeight="1">
      <c r="A33" s="124" t="s">
        <v>29</v>
      </c>
      <c r="B33" s="125"/>
      <c r="C33" s="125">
        <v>21426.080000000002</v>
      </c>
      <c r="D33" s="125">
        <v>34483</v>
      </c>
      <c r="E33" s="125">
        <v>5356.52</v>
      </c>
      <c r="F33" s="125">
        <f>B33+C33+D33+E33</f>
        <v>61265.600000000006</v>
      </c>
      <c r="G33" s="121"/>
      <c r="H33" s="119">
        <v>21426.080000000002</v>
      </c>
      <c r="I33" s="119">
        <v>34483</v>
      </c>
      <c r="J33" s="119">
        <v>5356.52</v>
      </c>
      <c r="K33" s="60">
        <f>G33+H33+I33+J33</f>
        <v>61265.600000000006</v>
      </c>
      <c r="L33" s="125"/>
      <c r="M33" s="125">
        <f t="shared" ref="M33:O34" si="28">C33-H33</f>
        <v>0</v>
      </c>
      <c r="N33" s="125">
        <f t="shared" si="28"/>
        <v>0</v>
      </c>
      <c r="O33" s="125">
        <f t="shared" si="28"/>
        <v>0</v>
      </c>
      <c r="P33" s="125">
        <f>M33</f>
        <v>0</v>
      </c>
      <c r="Q33" s="126"/>
    </row>
    <row r="34" spans="1:17" ht="123" customHeight="1">
      <c r="A34" s="127" t="s">
        <v>43</v>
      </c>
      <c r="B34" s="60"/>
      <c r="C34" s="60">
        <v>1123.92</v>
      </c>
      <c r="D34" s="60"/>
      <c r="E34" s="60">
        <v>280.98</v>
      </c>
      <c r="F34" s="60">
        <f>C34+E34</f>
        <v>1404.9</v>
      </c>
      <c r="G34" s="60"/>
      <c r="H34" s="60">
        <v>1123.92</v>
      </c>
      <c r="I34" s="60"/>
      <c r="J34" s="60">
        <v>280.98</v>
      </c>
      <c r="K34" s="120">
        <f>G34+H34+I34+J34</f>
        <v>1404.9</v>
      </c>
      <c r="L34" s="60"/>
      <c r="M34" s="60">
        <f t="shared" si="28"/>
        <v>0</v>
      </c>
      <c r="N34" s="60">
        <f t="shared" si="28"/>
        <v>0</v>
      </c>
      <c r="O34" s="60">
        <f t="shared" si="28"/>
        <v>0</v>
      </c>
      <c r="P34" s="125">
        <f>M34</f>
        <v>0</v>
      </c>
      <c r="Q34" s="128"/>
    </row>
    <row r="35" spans="1:17" s="2" customFormat="1" ht="26.25" thickBot="1">
      <c r="A35" s="77" t="s">
        <v>9</v>
      </c>
      <c r="B35" s="78">
        <f>B7+B12+B26+B30+B31</f>
        <v>554249.36</v>
      </c>
      <c r="C35" s="78">
        <f>C7+C12+C26+C30+C31+C32</f>
        <v>1514196.1700000002</v>
      </c>
      <c r="D35" s="78">
        <f>D7+D12+D26+D30+D31+D32</f>
        <v>6044153.71</v>
      </c>
      <c r="E35" s="78">
        <f>E7+E12+E26+E30+E32</f>
        <v>54156469.539999999</v>
      </c>
      <c r="F35" s="78">
        <f>F7+F12+F26+F30+F32</f>
        <v>62269068.780000001</v>
      </c>
      <c r="G35" s="78">
        <f>G7+G12+G26+G30+G31+G32</f>
        <v>554249.36</v>
      </c>
      <c r="H35" s="78">
        <f>H7+H12+H26+H30+H31+H32</f>
        <v>1514196.1700000002</v>
      </c>
      <c r="I35" s="78">
        <f>I7+I12+I26+I30+I31+I32</f>
        <v>6044153.71</v>
      </c>
      <c r="J35" s="78">
        <f>J7+J12+J26+J30+J32</f>
        <v>53184756.439999998</v>
      </c>
      <c r="K35" s="78">
        <f>K7+K12+K26+K30+K32</f>
        <v>61297355.68</v>
      </c>
      <c r="L35" s="78">
        <f>L7+L12+L26+L30+L31</f>
        <v>0</v>
      </c>
      <c r="M35" s="78">
        <f>M26+M32+M12</f>
        <v>0</v>
      </c>
      <c r="N35" s="78">
        <f>N7+N12+N26+N30+N31</f>
        <v>0</v>
      </c>
      <c r="O35" s="78">
        <f>O7+O12+O26+O30+O32</f>
        <v>971713.10000000149</v>
      </c>
      <c r="P35" s="78">
        <f>P7+P12+P26+P30+P32</f>
        <v>971713.10000000149</v>
      </c>
      <c r="Q35" s="79"/>
    </row>
    <row r="37" spans="1:17">
      <c r="A37" s="1" t="s">
        <v>30</v>
      </c>
      <c r="F37" s="1" t="s">
        <v>31</v>
      </c>
      <c r="K37" s="73">
        <f>61297355.68-K35</f>
        <v>0</v>
      </c>
    </row>
    <row r="38" spans="1:17">
      <c r="O38" s="73"/>
    </row>
    <row r="39" spans="1:17" ht="16.5">
      <c r="A39" s="37" t="s">
        <v>32</v>
      </c>
      <c r="B39" s="38"/>
    </row>
    <row r="40" spans="1:17" ht="16.5">
      <c r="A40" s="37" t="s">
        <v>33</v>
      </c>
      <c r="B40" s="38"/>
      <c r="E40" s="73"/>
    </row>
    <row r="41" spans="1:17" ht="16.5">
      <c r="A41" s="37"/>
      <c r="B41" s="38"/>
      <c r="E41" s="73">
        <f>F35-E40</f>
        <v>62269068.780000001</v>
      </c>
    </row>
    <row r="42" spans="1:17" ht="16.5">
      <c r="A42" s="37"/>
      <c r="B42" s="38"/>
    </row>
    <row r="43" spans="1:17" ht="16.5">
      <c r="A43" s="37" t="s">
        <v>34</v>
      </c>
      <c r="B43" s="38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Администратор</cp:lastModifiedBy>
  <cp:lastPrinted>2021-02-15T06:02:56Z</cp:lastPrinted>
  <dcterms:created xsi:type="dcterms:W3CDTF">2008-02-18T07:33:24Z</dcterms:created>
  <dcterms:modified xsi:type="dcterms:W3CDTF">2021-02-15T06:03:50Z</dcterms:modified>
</cp:coreProperties>
</file>