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firstSheet="7" activeTab="7"/>
  </bookViews>
  <sheets>
    <sheet name="Прил.1 (доходы)" sheetId="3" r:id="rId1"/>
    <sheet name="Прил.4 (2015)" sheetId="9" r:id="rId2"/>
    <sheet name="Прил.5 (2016-2017)" sheetId="11" state="hidden" r:id="rId3"/>
    <sheet name="Прил.6 (2015)" sheetId="10" r:id="rId4"/>
    <sheet name="Прил.7 (2016-2017)" sheetId="12" state="hidden" r:id="rId5"/>
    <sheet name="Прил.8 (2015 функ)" sheetId="2" r:id="rId6"/>
    <sheet name="Прил.9 (2016-2017 функ)" sheetId="5" state="hidden" r:id="rId7"/>
    <sheet name="Прил.10 (2015 вед)" sheetId="1" r:id="rId8"/>
    <sheet name="Прил.11 (2016-17 функ)" sheetId="6" state="hidden" r:id="rId9"/>
    <sheet name="Приложение 8 (программы)" sheetId="8" state="hidden" r:id="rId10"/>
    <sheet name="Прил.12 (источники)" sheetId="4" r:id="rId11"/>
  </sheets>
  <calcPr calcId="124519"/>
</workbook>
</file>

<file path=xl/calcChain.xml><?xml version="1.0" encoding="utf-8"?>
<calcChain xmlns="http://schemas.openxmlformats.org/spreadsheetml/2006/main">
  <c r="G304" i="1"/>
  <c r="G299"/>
  <c r="C10" i="3"/>
  <c r="G93" i="9"/>
  <c r="G99"/>
  <c r="G100"/>
  <c r="G101"/>
  <c r="G102"/>
  <c r="D144" i="10"/>
  <c r="D145"/>
  <c r="D146"/>
  <c r="G152" i="1"/>
  <c r="G125"/>
  <c r="G133"/>
  <c r="G132" s="1"/>
  <c r="G131" s="1"/>
  <c r="G284"/>
  <c r="G280"/>
  <c r="G135" i="9"/>
  <c r="G134" s="1"/>
  <c r="G133" s="1"/>
  <c r="D157" i="10"/>
  <c r="D156" s="1"/>
  <c r="D155" s="1"/>
  <c r="G160" i="1"/>
  <c r="G186" i="9"/>
  <c r="G185" s="1"/>
  <c r="G184" s="1"/>
  <c r="G149"/>
  <c r="G148" s="1"/>
  <c r="G147" s="1"/>
  <c r="G143"/>
  <c r="G142" s="1"/>
  <c r="G141" s="1"/>
  <c r="D183" i="10"/>
  <c r="D182" s="1"/>
  <c r="D181" s="1"/>
  <c r="D165"/>
  <c r="D164" s="1"/>
  <c r="D163" s="1"/>
  <c r="D112"/>
  <c r="D111" s="1"/>
  <c r="D110" s="1"/>
  <c r="G48" i="1"/>
  <c r="G49"/>
  <c r="G52"/>
  <c r="G53"/>
  <c r="G288"/>
  <c r="G224"/>
  <c r="G233"/>
  <c r="G234"/>
  <c r="G235"/>
  <c r="G179"/>
  <c r="G189"/>
  <c r="G190"/>
  <c r="G183"/>
  <c r="G184"/>
  <c r="G124"/>
  <c r="G74"/>
  <c r="G60"/>
  <c r="C29" i="3"/>
  <c r="C19"/>
  <c r="C17"/>
  <c r="E26"/>
  <c r="D26"/>
  <c r="C26"/>
  <c r="C24"/>
  <c r="G188" i="1"/>
  <c r="G158"/>
  <c r="G157" s="1"/>
  <c r="G267"/>
  <c r="G320"/>
  <c r="G219"/>
  <c r="G141"/>
  <c r="G90"/>
  <c r="G101"/>
  <c r="C22" i="3"/>
  <c r="C18"/>
  <c r="G282" i="1"/>
  <c r="G64"/>
  <c r="G62" s="1"/>
  <c r="G51"/>
  <c r="G176" i="9"/>
  <c r="G175" s="1"/>
  <c r="G174" s="1"/>
  <c r="D71" i="10"/>
  <c r="D70" s="1"/>
  <c r="D69" s="1"/>
  <c r="D119" l="1"/>
  <c r="D118" s="1"/>
  <c r="D117" s="1"/>
  <c r="D116" s="1"/>
  <c r="G156" i="1"/>
  <c r="G155" s="1"/>
  <c r="G154" s="1"/>
  <c r="G153" s="1"/>
  <c r="D27" i="2" s="1"/>
  <c r="G122" i="9"/>
  <c r="G121" s="1"/>
  <c r="G120" s="1"/>
  <c r="G119" s="1"/>
  <c r="G118" s="1"/>
  <c r="G222" i="1"/>
  <c r="G221" s="1"/>
  <c r="G220" s="1"/>
  <c r="D189" i="10"/>
  <c r="D188" s="1"/>
  <c r="D187" s="1"/>
  <c r="G80" i="9"/>
  <c r="G155"/>
  <c r="G154" s="1"/>
  <c r="G153" s="1"/>
  <c r="G79"/>
  <c r="G78" s="1"/>
  <c r="G77" s="1"/>
  <c r="G76" s="1"/>
  <c r="G75" s="1"/>
  <c r="G214" i="1"/>
  <c r="G209"/>
  <c r="G117"/>
  <c r="G196"/>
  <c r="G195" s="1"/>
  <c r="G100"/>
  <c r="G99" s="1"/>
  <c r="G98" s="1"/>
  <c r="G97" s="1"/>
  <c r="G96" s="1"/>
  <c r="G95" s="1"/>
  <c r="D20" i="2" s="1"/>
  <c r="C16" i="3"/>
  <c r="C13" s="1"/>
  <c r="D64" i="10"/>
  <c r="D63" s="1"/>
  <c r="D62" s="1"/>
  <c r="G27" i="9"/>
  <c r="G26" s="1"/>
  <c r="G25" s="1"/>
  <c r="G31"/>
  <c r="G30" s="1"/>
  <c r="G29" s="1"/>
  <c r="G28" s="1"/>
  <c r="G55"/>
  <c r="G54" s="1"/>
  <c r="G53" s="1"/>
  <c r="G98"/>
  <c r="G96" s="1"/>
  <c r="G95" s="1"/>
  <c r="G94" s="1"/>
  <c r="G140"/>
  <c r="G139" s="1"/>
  <c r="G138" s="1"/>
  <c r="G146"/>
  <c r="G145" s="1"/>
  <c r="G144" s="1"/>
  <c r="G152"/>
  <c r="G151" s="1"/>
  <c r="G150" s="1"/>
  <c r="G190"/>
  <c r="D186" i="10"/>
  <c r="D185" s="1"/>
  <c r="D184" s="1"/>
  <c r="D168"/>
  <c r="D167" s="1"/>
  <c r="D166" s="1"/>
  <c r="D154"/>
  <c r="D153" s="1"/>
  <c r="D149"/>
  <c r="D148" s="1"/>
  <c r="D147" s="1"/>
  <c r="D44"/>
  <c r="D43" s="1"/>
  <c r="D18"/>
  <c r="D17" s="1"/>
  <c r="D16" s="1"/>
  <c r="D15" s="1"/>
  <c r="G247" i="1"/>
  <c r="G197" i="9" s="1"/>
  <c r="G196" s="1"/>
  <c r="G195" s="1"/>
  <c r="G194" s="1"/>
  <c r="G193" s="1"/>
  <c r="G192" s="1"/>
  <c r="G191" s="1"/>
  <c r="G204" i="1"/>
  <c r="G129"/>
  <c r="G86"/>
  <c r="I97" i="6"/>
  <c r="G97"/>
  <c r="E32" i="12"/>
  <c r="E89"/>
  <c r="D89"/>
  <c r="E118"/>
  <c r="D118"/>
  <c r="E49"/>
  <c r="D49"/>
  <c r="E53"/>
  <c r="D53"/>
  <c r="E57"/>
  <c r="D57"/>
  <c r="E143"/>
  <c r="D143"/>
  <c r="E140"/>
  <c r="D140"/>
  <c r="E136"/>
  <c r="D136"/>
  <c r="E133"/>
  <c r="D133"/>
  <c r="D132" s="1"/>
  <c r="D131" s="1"/>
  <c r="E130"/>
  <c r="D130"/>
  <c r="E145"/>
  <c r="E144" s="1"/>
  <c r="D145"/>
  <c r="D144" s="1"/>
  <c r="E126"/>
  <c r="E125" s="1"/>
  <c r="D126"/>
  <c r="D125"/>
  <c r="E124"/>
  <c r="D124"/>
  <c r="E122"/>
  <c r="D122"/>
  <c r="D121" s="1"/>
  <c r="E117"/>
  <c r="D117"/>
  <c r="E115"/>
  <c r="D115"/>
  <c r="D114" s="1"/>
  <c r="D113" s="1"/>
  <c r="E112"/>
  <c r="E109"/>
  <c r="D109"/>
  <c r="E107"/>
  <c r="E106" s="1"/>
  <c r="D107"/>
  <c r="E105"/>
  <c r="D105"/>
  <c r="E102"/>
  <c r="E101" s="1"/>
  <c r="E100" s="1"/>
  <c r="D102"/>
  <c r="E99"/>
  <c r="E98" s="1"/>
  <c r="E97" s="1"/>
  <c r="D99"/>
  <c r="E96"/>
  <c r="E95" s="1"/>
  <c r="D96"/>
  <c r="E94"/>
  <c r="D94"/>
  <c r="E92"/>
  <c r="E91" s="1"/>
  <c r="D92"/>
  <c r="E88"/>
  <c r="E87" s="1"/>
  <c r="E85" s="1"/>
  <c r="D88"/>
  <c r="E84"/>
  <c r="E83" s="1"/>
  <c r="E82" s="1"/>
  <c r="D84"/>
  <c r="E79"/>
  <c r="D79"/>
  <c r="E75"/>
  <c r="E74" s="1"/>
  <c r="E73" s="1"/>
  <c r="D75"/>
  <c r="E72"/>
  <c r="E71" s="1"/>
  <c r="E70" s="1"/>
  <c r="D72"/>
  <c r="E69"/>
  <c r="E68" s="1"/>
  <c r="E67" s="1"/>
  <c r="D69"/>
  <c r="E66"/>
  <c r="E65" s="1"/>
  <c r="D66"/>
  <c r="E64"/>
  <c r="E63" s="1"/>
  <c r="D64"/>
  <c r="D62"/>
  <c r="D61" s="1"/>
  <c r="E61"/>
  <c r="E56"/>
  <c r="E55" s="1"/>
  <c r="E54" s="1"/>
  <c r="E47"/>
  <c r="E44"/>
  <c r="D44"/>
  <c r="E40"/>
  <c r="E38" s="1"/>
  <c r="E37" s="1"/>
  <c r="D40"/>
  <c r="E39"/>
  <c r="D39"/>
  <c r="E31"/>
  <c r="E30" s="1"/>
  <c r="D32"/>
  <c r="E27"/>
  <c r="E26" s="1"/>
  <c r="E25" s="1"/>
  <c r="D27"/>
  <c r="E18"/>
  <c r="E17" s="1"/>
  <c r="E16" s="1"/>
  <c r="E15" s="1"/>
  <c r="D18"/>
  <c r="E21"/>
  <c r="E20" s="1"/>
  <c r="E35"/>
  <c r="E33" s="1"/>
  <c r="E43"/>
  <c r="E42" s="1"/>
  <c r="E41" s="1"/>
  <c r="E52"/>
  <c r="E80"/>
  <c r="E81"/>
  <c r="E93"/>
  <c r="E104"/>
  <c r="E108"/>
  <c r="E111"/>
  <c r="E110" s="1"/>
  <c r="E114"/>
  <c r="E113" s="1"/>
  <c r="E116"/>
  <c r="E121"/>
  <c r="E123"/>
  <c r="E129"/>
  <c r="E128" s="1"/>
  <c r="E132"/>
  <c r="E131" s="1"/>
  <c r="E135"/>
  <c r="E134" s="1"/>
  <c r="E139"/>
  <c r="E138" s="1"/>
  <c r="E142"/>
  <c r="E141" s="1"/>
  <c r="D142"/>
  <c r="D141" s="1"/>
  <c r="D139"/>
  <c r="D138" s="1"/>
  <c r="D135"/>
  <c r="D134" s="1"/>
  <c r="D129"/>
  <c r="D128" s="1"/>
  <c r="D123"/>
  <c r="D116"/>
  <c r="D108"/>
  <c r="D106"/>
  <c r="D104"/>
  <c r="D101"/>
  <c r="D100" s="1"/>
  <c r="D98"/>
  <c r="D97" s="1"/>
  <c r="D95"/>
  <c r="D93"/>
  <c r="D91"/>
  <c r="D87"/>
  <c r="D86" s="1"/>
  <c r="D83"/>
  <c r="D82" s="1"/>
  <c r="D81"/>
  <c r="D80"/>
  <c r="D74"/>
  <c r="D73" s="1"/>
  <c r="D71"/>
  <c r="D70" s="1"/>
  <c r="D68"/>
  <c r="D67" s="1"/>
  <c r="D65"/>
  <c r="D63"/>
  <c r="D56"/>
  <c r="D55" s="1"/>
  <c r="D54" s="1"/>
  <c r="D52"/>
  <c r="D48"/>
  <c r="D46" s="1"/>
  <c r="D43"/>
  <c r="D42" s="1"/>
  <c r="D41" s="1"/>
  <c r="D38"/>
  <c r="D37" s="1"/>
  <c r="D35"/>
  <c r="D34" s="1"/>
  <c r="D31"/>
  <c r="D30" s="1"/>
  <c r="D26"/>
  <c r="D25" s="1"/>
  <c r="D21"/>
  <c r="D20" s="1"/>
  <c r="D17"/>
  <c r="D16" s="1"/>
  <c r="D15" s="1"/>
  <c r="H14" i="11"/>
  <c r="I102"/>
  <c r="G102"/>
  <c r="I201"/>
  <c r="I200" s="1"/>
  <c r="I199" s="1"/>
  <c r="I198" s="1"/>
  <c r="G201"/>
  <c r="G200" s="1"/>
  <c r="G199" s="1"/>
  <c r="G198" s="1"/>
  <c r="I195"/>
  <c r="G196"/>
  <c r="G194" s="1"/>
  <c r="G193" s="1"/>
  <c r="G192" s="1"/>
  <c r="G191" s="1"/>
  <c r="I189"/>
  <c r="G189"/>
  <c r="I182"/>
  <c r="I181" s="1"/>
  <c r="I180" s="1"/>
  <c r="I179" s="1"/>
  <c r="I178" s="1"/>
  <c r="G182"/>
  <c r="G181" s="1"/>
  <c r="G180" s="1"/>
  <c r="G179" s="1"/>
  <c r="G178" s="1"/>
  <c r="I176"/>
  <c r="I175" s="1"/>
  <c r="G176"/>
  <c r="G175" s="1"/>
  <c r="I173"/>
  <c r="I172" s="1"/>
  <c r="G173"/>
  <c r="G172" s="1"/>
  <c r="I170"/>
  <c r="G170"/>
  <c r="I168"/>
  <c r="G168"/>
  <c r="I166"/>
  <c r="G166"/>
  <c r="I159"/>
  <c r="I158" s="1"/>
  <c r="G159"/>
  <c r="G158" s="1"/>
  <c r="I156"/>
  <c r="I155" s="1"/>
  <c r="I154" s="1"/>
  <c r="I153" s="1"/>
  <c r="I152" s="1"/>
  <c r="I151" s="1"/>
  <c r="G156"/>
  <c r="G155" s="1"/>
  <c r="G149"/>
  <c r="G148" s="1"/>
  <c r="G147" s="1"/>
  <c r="G145"/>
  <c r="G144" s="1"/>
  <c r="G143" s="1"/>
  <c r="G141"/>
  <c r="G140" s="1"/>
  <c r="G139" s="1"/>
  <c r="I137"/>
  <c r="I135"/>
  <c r="I134" s="1"/>
  <c r="G135"/>
  <c r="G134" s="1"/>
  <c r="I132"/>
  <c r="I131" s="1"/>
  <c r="G132"/>
  <c r="G131" s="1"/>
  <c r="I129"/>
  <c r="I128" s="1"/>
  <c r="G129"/>
  <c r="G128" s="1"/>
  <c r="I126"/>
  <c r="I125" s="1"/>
  <c r="G126"/>
  <c r="G125" s="1"/>
  <c r="I123"/>
  <c r="I122" s="1"/>
  <c r="G123"/>
  <c r="G122" s="1"/>
  <c r="I106"/>
  <c r="I105" s="1"/>
  <c r="I104" s="1"/>
  <c r="G106"/>
  <c r="G105" s="1"/>
  <c r="G104" s="1"/>
  <c r="I101"/>
  <c r="I100" s="1"/>
  <c r="G101"/>
  <c r="G100" s="1"/>
  <c r="I96"/>
  <c r="I95" s="1"/>
  <c r="I94" s="1"/>
  <c r="I93" s="1"/>
  <c r="G96"/>
  <c r="G95" s="1"/>
  <c r="G94" s="1"/>
  <c r="G93" s="1"/>
  <c r="I91"/>
  <c r="I89" s="1"/>
  <c r="G90"/>
  <c r="I85"/>
  <c r="G85"/>
  <c r="G84" s="1"/>
  <c r="G83" s="1"/>
  <c r="G82" s="1"/>
  <c r="G81" s="1"/>
  <c r="I84"/>
  <c r="I83" s="1"/>
  <c r="I82" s="1"/>
  <c r="I81" s="1"/>
  <c r="I79"/>
  <c r="I78" s="1"/>
  <c r="I77" s="1"/>
  <c r="I76" s="1"/>
  <c r="G79"/>
  <c r="G78" s="1"/>
  <c r="G77" s="1"/>
  <c r="G76" s="1"/>
  <c r="I73"/>
  <c r="I72" s="1"/>
  <c r="G73"/>
  <c r="G72" s="1"/>
  <c r="J68"/>
  <c r="H68"/>
  <c r="J65"/>
  <c r="H65"/>
  <c r="J59"/>
  <c r="J57"/>
  <c r="I50"/>
  <c r="G50"/>
  <c r="I48"/>
  <c r="G48"/>
  <c r="I46"/>
  <c r="G46"/>
  <c r="I44"/>
  <c r="G44"/>
  <c r="G43" s="1"/>
  <c r="I41"/>
  <c r="G41"/>
  <c r="I39"/>
  <c r="G39"/>
  <c r="I37"/>
  <c r="I33"/>
  <c r="G33"/>
  <c r="G32" s="1"/>
  <c r="I27"/>
  <c r="I26" s="1"/>
  <c r="I25" s="1"/>
  <c r="G27"/>
  <c r="G26" s="1"/>
  <c r="G25" s="1"/>
  <c r="I23"/>
  <c r="I22" s="1"/>
  <c r="I21" s="1"/>
  <c r="I20" s="1"/>
  <c r="G23"/>
  <c r="G22" s="1"/>
  <c r="G21" s="1"/>
  <c r="G20" s="1"/>
  <c r="I18"/>
  <c r="I17" s="1"/>
  <c r="I16" s="1"/>
  <c r="I15" s="1"/>
  <c r="G18"/>
  <c r="G17" s="1"/>
  <c r="G16" s="1"/>
  <c r="G15" s="1"/>
  <c r="D138" i="10"/>
  <c r="D95"/>
  <c r="D94"/>
  <c r="H64" i="9"/>
  <c r="D23" i="3"/>
  <c r="E23"/>
  <c r="C23"/>
  <c r="D21"/>
  <c r="E21"/>
  <c r="C21"/>
  <c r="E14"/>
  <c r="E13" s="1"/>
  <c r="D14"/>
  <c r="D13" s="1"/>
  <c r="C14"/>
  <c r="H22" i="8"/>
  <c r="G22"/>
  <c r="H17"/>
  <c r="G137" i="9" l="1"/>
  <c r="G136" s="1"/>
  <c r="G246" i="1"/>
  <c r="G245" s="1"/>
  <c r="G244" s="1"/>
  <c r="G243" s="1"/>
  <c r="G242" s="1"/>
  <c r="D27" i="10"/>
  <c r="D26" s="1"/>
  <c r="D25" s="1"/>
  <c r="D24" s="1"/>
  <c r="D136"/>
  <c r="D135" s="1"/>
  <c r="D134" s="1"/>
  <c r="G97" i="9"/>
  <c r="G189"/>
  <c r="G188" s="1"/>
  <c r="G187" s="1"/>
  <c r="D42" i="10"/>
  <c r="D41" s="1"/>
  <c r="G138" i="11"/>
  <c r="D112" i="12"/>
  <c r="D111" s="1"/>
  <c r="D110" s="1"/>
  <c r="D120"/>
  <c r="D90"/>
  <c r="D19"/>
  <c r="D60"/>
  <c r="E120"/>
  <c r="E60"/>
  <c r="E90"/>
  <c r="E59"/>
  <c r="D29"/>
  <c r="E48"/>
  <c r="E46" s="1"/>
  <c r="E45" s="1"/>
  <c r="E34"/>
  <c r="D33"/>
  <c r="D24"/>
  <c r="D23" s="1"/>
  <c r="E78"/>
  <c r="E77"/>
  <c r="E76" s="1"/>
  <c r="E51"/>
  <c r="E50"/>
  <c r="E103"/>
  <c r="E86"/>
  <c r="E29"/>
  <c r="E28" s="1"/>
  <c r="E147" s="1"/>
  <c r="E24"/>
  <c r="E23" s="1"/>
  <c r="E19"/>
  <c r="E14" s="1"/>
  <c r="D59"/>
  <c r="D28"/>
  <c r="D14"/>
  <c r="D47"/>
  <c r="D78"/>
  <c r="D85"/>
  <c r="D50"/>
  <c r="D45" s="1"/>
  <c r="D51"/>
  <c r="D77"/>
  <c r="D76" s="1"/>
  <c r="D103"/>
  <c r="I88" i="11"/>
  <c r="I87" s="1"/>
  <c r="I75" s="1"/>
  <c r="G195"/>
  <c r="G31"/>
  <c r="G30" s="1"/>
  <c r="I67"/>
  <c r="J67" s="1"/>
  <c r="I196"/>
  <c r="I194" s="1"/>
  <c r="I193" s="1"/>
  <c r="I192" s="1"/>
  <c r="I191" s="1"/>
  <c r="I36"/>
  <c r="I56"/>
  <c r="J56" s="1"/>
  <c r="G91"/>
  <c r="G89" s="1"/>
  <c r="G88" s="1"/>
  <c r="G154"/>
  <c r="G153" s="1"/>
  <c r="G152" s="1"/>
  <c r="G151" s="1"/>
  <c r="G64"/>
  <c r="I90"/>
  <c r="I165"/>
  <c r="I164" s="1"/>
  <c r="I163" s="1"/>
  <c r="I162" s="1"/>
  <c r="I161" s="1"/>
  <c r="I71"/>
  <c r="I70" s="1"/>
  <c r="I69" s="1"/>
  <c r="I121"/>
  <c r="I120" s="1"/>
  <c r="G165"/>
  <c r="G164" s="1"/>
  <c r="G163" s="1"/>
  <c r="G162" s="1"/>
  <c r="G161" s="1"/>
  <c r="G37"/>
  <c r="G36" s="1"/>
  <c r="G35" s="1"/>
  <c r="I58"/>
  <c r="I64"/>
  <c r="I63" s="1"/>
  <c r="G67"/>
  <c r="G71"/>
  <c r="G70" s="1"/>
  <c r="G69" s="1"/>
  <c r="H57"/>
  <c r="G56"/>
  <c r="I31"/>
  <c r="I30" s="1"/>
  <c r="I32"/>
  <c r="G99"/>
  <c r="I187"/>
  <c r="I186" s="1"/>
  <c r="I185" s="1"/>
  <c r="I184" s="1"/>
  <c r="I188"/>
  <c r="G121"/>
  <c r="G120" s="1"/>
  <c r="G187"/>
  <c r="G186" s="1"/>
  <c r="G185" s="1"/>
  <c r="G184" s="1"/>
  <c r="G188"/>
  <c r="I43"/>
  <c r="I99"/>
  <c r="G137"/>
  <c r="G241" i="1" l="1"/>
  <c r="D34" i="2"/>
  <c r="D33" s="1"/>
  <c r="E58" i="12"/>
  <c r="D58"/>
  <c r="H64" i="11"/>
  <c r="H63" s="1"/>
  <c r="G63"/>
  <c r="I98"/>
  <c r="G29"/>
  <c r="G14" s="1"/>
  <c r="I66"/>
  <c r="J66" s="1"/>
  <c r="I35"/>
  <c r="I29" s="1"/>
  <c r="I14" s="1"/>
  <c r="J64"/>
  <c r="I62"/>
  <c r="H67"/>
  <c r="G66"/>
  <c r="H66" s="1"/>
  <c r="H59"/>
  <c r="G58"/>
  <c r="H58" s="1"/>
  <c r="I55"/>
  <c r="J58"/>
  <c r="H56"/>
  <c r="G98"/>
  <c r="G231" i="6"/>
  <c r="I146"/>
  <c r="I213"/>
  <c r="I233"/>
  <c r="I232" s="1"/>
  <c r="I242"/>
  <c r="I241" s="1"/>
  <c r="I240" s="1"/>
  <c r="I239" s="1"/>
  <c r="I238"/>
  <c r="I237" s="1"/>
  <c r="I236" s="1"/>
  <c r="I235" s="1"/>
  <c r="I231"/>
  <c r="I229" s="1"/>
  <c r="I226"/>
  <c r="I225" s="1"/>
  <c r="G229"/>
  <c r="G21" i="8" s="1"/>
  <c r="G233" i="6"/>
  <c r="G232" s="1"/>
  <c r="G242"/>
  <c r="G241" s="1"/>
  <c r="G240" s="1"/>
  <c r="G239" s="1"/>
  <c r="G238"/>
  <c r="G237" s="1"/>
  <c r="G236" s="1"/>
  <c r="G235" s="1"/>
  <c r="G226"/>
  <c r="G225" s="1"/>
  <c r="I212"/>
  <c r="I217"/>
  <c r="H19" i="8" s="1"/>
  <c r="G217" i="6"/>
  <c r="G19" i="8" s="1"/>
  <c r="G213" i="6"/>
  <c r="G212" s="1"/>
  <c r="G204"/>
  <c r="G203" s="1"/>
  <c r="G202" s="1"/>
  <c r="G201" s="1"/>
  <c r="G199"/>
  <c r="G198" s="1"/>
  <c r="G197" s="1"/>
  <c r="G196" s="1"/>
  <c r="G194"/>
  <c r="G193" s="1"/>
  <c r="G192" s="1"/>
  <c r="G191" s="1"/>
  <c r="G189"/>
  <c r="G188" s="1"/>
  <c r="G187" s="1"/>
  <c r="G186" s="1"/>
  <c r="I176"/>
  <c r="G176"/>
  <c r="I182"/>
  <c r="I181" s="1"/>
  <c r="G182"/>
  <c r="G181" s="1"/>
  <c r="I179"/>
  <c r="I178" s="1"/>
  <c r="G179"/>
  <c r="G178" s="1"/>
  <c r="I145"/>
  <c r="I144" s="1"/>
  <c r="I143" s="1"/>
  <c r="I142" s="1"/>
  <c r="G146"/>
  <c r="G145" s="1"/>
  <c r="G144" s="1"/>
  <c r="G143" s="1"/>
  <c r="G142" s="1"/>
  <c r="I134"/>
  <c r="G134"/>
  <c r="I108"/>
  <c r="G108"/>
  <c r="G107" s="1"/>
  <c r="I73"/>
  <c r="G73"/>
  <c r="I68"/>
  <c r="G68"/>
  <c r="I48"/>
  <c r="I47" s="1"/>
  <c r="G48"/>
  <c r="G47" s="1"/>
  <c r="I52"/>
  <c r="I51" s="1"/>
  <c r="I58"/>
  <c r="I57" s="1"/>
  <c r="G52"/>
  <c r="G51" s="1"/>
  <c r="G58"/>
  <c r="G57" s="1"/>
  <c r="I56"/>
  <c r="I55" s="1"/>
  <c r="I54" s="1"/>
  <c r="G56"/>
  <c r="G55" s="1"/>
  <c r="G54" s="1"/>
  <c r="I46"/>
  <c r="I44" s="1"/>
  <c r="I43" s="1"/>
  <c r="G46"/>
  <c r="G44" s="1"/>
  <c r="G43" s="1"/>
  <c r="G42"/>
  <c r="I41"/>
  <c r="I40" s="1"/>
  <c r="I39" s="1"/>
  <c r="G41"/>
  <c r="G40" s="1"/>
  <c r="G39" s="1"/>
  <c r="I25"/>
  <c r="G25"/>
  <c r="I24"/>
  <c r="G24"/>
  <c r="G303" i="1"/>
  <c r="G292"/>
  <c r="G291" s="1"/>
  <c r="G287"/>
  <c r="G278"/>
  <c r="G275"/>
  <c r="G274" s="1"/>
  <c r="G266"/>
  <c r="G263"/>
  <c r="G262"/>
  <c r="G239"/>
  <c r="G238" s="1"/>
  <c r="G237" s="1"/>
  <c r="D32" i="2" s="1"/>
  <c r="G231" i="1"/>
  <c r="G230" s="1"/>
  <c r="G229" s="1"/>
  <c r="G227"/>
  <c r="G226" s="1"/>
  <c r="G218"/>
  <c r="G217" s="1"/>
  <c r="G216" s="1"/>
  <c r="G215" s="1"/>
  <c r="G187"/>
  <c r="G186" s="1"/>
  <c r="G193"/>
  <c r="G192" s="1"/>
  <c r="G181"/>
  <c r="G180" s="1"/>
  <c r="G164"/>
  <c r="G173"/>
  <c r="G106"/>
  <c r="G105" s="1"/>
  <c r="G104" s="1"/>
  <c r="G110"/>
  <c r="G109" s="1"/>
  <c r="G108" s="1"/>
  <c r="G79"/>
  <c r="G47"/>
  <c r="G59"/>
  <c r="G44"/>
  <c r="G43" s="1"/>
  <c r="G56"/>
  <c r="G66"/>
  <c r="G65" s="1"/>
  <c r="G38"/>
  <c r="G261" l="1"/>
  <c r="G37"/>
  <c r="G36" s="1"/>
  <c r="G35" s="1"/>
  <c r="G34" s="1"/>
  <c r="F11" i="8" s="1"/>
  <c r="G37" i="9"/>
  <c r="G36" s="1"/>
  <c r="G35" s="1"/>
  <c r="G34" s="1"/>
  <c r="G33" s="1"/>
  <c r="G163" i="1"/>
  <c r="G162" s="1"/>
  <c r="G161" s="1"/>
  <c r="F16" i="8" s="1"/>
  <c r="D48" i="10"/>
  <c r="D47" s="1"/>
  <c r="D46" s="1"/>
  <c r="D45" s="1"/>
  <c r="G128" i="9"/>
  <c r="G127" s="1"/>
  <c r="G126" s="1"/>
  <c r="G204"/>
  <c r="D93" i="10"/>
  <c r="D78"/>
  <c r="D77" s="1"/>
  <c r="G216" i="9"/>
  <c r="G215" s="1"/>
  <c r="G290" i="1"/>
  <c r="G289" s="1"/>
  <c r="G224" i="9"/>
  <c r="G223" s="1"/>
  <c r="G222" s="1"/>
  <c r="D86" i="10"/>
  <c r="D85" s="1"/>
  <c r="D84" s="1"/>
  <c r="G55" i="1"/>
  <c r="G48" i="9"/>
  <c r="G47" s="1"/>
  <c r="D123" i="10"/>
  <c r="D122" s="1"/>
  <c r="G41" i="9"/>
  <c r="G40" s="1"/>
  <c r="G43"/>
  <c r="G42" s="1"/>
  <c r="D125" i="10"/>
  <c r="D124" s="1"/>
  <c r="G172" i="1"/>
  <c r="G132" i="9"/>
  <c r="G131" s="1"/>
  <c r="G130" s="1"/>
  <c r="G129" s="1"/>
  <c r="D152" i="10"/>
  <c r="D151" s="1"/>
  <c r="D150" s="1"/>
  <c r="G180" i="9"/>
  <c r="G179" s="1"/>
  <c r="G178" s="1"/>
  <c r="D106" i="10"/>
  <c r="D105" s="1"/>
  <c r="D104" s="1"/>
  <c r="G183" i="9"/>
  <c r="G182" s="1"/>
  <c r="G181" s="1"/>
  <c r="D109" i="10"/>
  <c r="D108" s="1"/>
  <c r="D107" s="1"/>
  <c r="G214" i="9"/>
  <c r="G213" s="1"/>
  <c r="D76" i="10"/>
  <c r="D75" s="1"/>
  <c r="G286" i="1"/>
  <c r="G285" s="1"/>
  <c r="G221" i="9"/>
  <c r="G220" s="1"/>
  <c r="G219" s="1"/>
  <c r="D83" i="10"/>
  <c r="D82" s="1"/>
  <c r="D81" s="1"/>
  <c r="F19" i="8"/>
  <c r="G207" i="9"/>
  <c r="G206" s="1"/>
  <c r="G205" s="1"/>
  <c r="D98" i="10"/>
  <c r="D97" s="1"/>
  <c r="D96" s="1"/>
  <c r="G265" i="1"/>
  <c r="G264" s="1"/>
  <c r="F22" i="8"/>
  <c r="D80" i="10"/>
  <c r="D79" s="1"/>
  <c r="G218" i="9"/>
  <c r="G217" s="1"/>
  <c r="G61" i="1"/>
  <c r="G52" i="9"/>
  <c r="G51" s="1"/>
  <c r="D143" i="10"/>
  <c r="D142" s="1"/>
  <c r="G173" i="9"/>
  <c r="G172" s="1"/>
  <c r="G171" s="1"/>
  <c r="G170" s="1"/>
  <c r="D68" i="10"/>
  <c r="D67" s="1"/>
  <c r="D66" s="1"/>
  <c r="D65" s="1"/>
  <c r="G302" i="1"/>
  <c r="G301" s="1"/>
  <c r="G300" s="1"/>
  <c r="F26" i="8" s="1"/>
  <c r="D115" i="10"/>
  <c r="D114" s="1"/>
  <c r="D113" s="1"/>
  <c r="G234" i="9"/>
  <c r="G233" s="1"/>
  <c r="G232" s="1"/>
  <c r="G231" s="1"/>
  <c r="G58" i="1"/>
  <c r="G50" i="9"/>
  <c r="G228" i="6"/>
  <c r="I216"/>
  <c r="I215" s="1"/>
  <c r="G18" i="8"/>
  <c r="G211" i="6"/>
  <c r="H21" i="8"/>
  <c r="I228" i="6"/>
  <c r="G20" i="8"/>
  <c r="G224" i="6"/>
  <c r="I211"/>
  <c r="H18" i="8"/>
  <c r="I224" i="6"/>
  <c r="I223" s="1"/>
  <c r="I222" s="1"/>
  <c r="I221" s="1"/>
  <c r="H20" i="8"/>
  <c r="G223" i="6"/>
  <c r="G222" s="1"/>
  <c r="G221" s="1"/>
  <c r="G216"/>
  <c r="G215" s="1"/>
  <c r="D147" i="12"/>
  <c r="G87" i="11"/>
  <c r="G75" s="1"/>
  <c r="H62"/>
  <c r="G62"/>
  <c r="G55"/>
  <c r="G54" s="1"/>
  <c r="J63"/>
  <c r="J55"/>
  <c r="I54"/>
  <c r="F18" i="8"/>
  <c r="G259" i="1"/>
  <c r="G258" s="1"/>
  <c r="F20" i="8"/>
  <c r="G273" i="1"/>
  <c r="G277"/>
  <c r="F21" i="8"/>
  <c r="G281" i="1"/>
  <c r="G185" i="6"/>
  <c r="I38"/>
  <c r="I50"/>
  <c r="G38"/>
  <c r="G50"/>
  <c r="G124" i="9" l="1"/>
  <c r="G177"/>
  <c r="G212"/>
  <c r="G211" s="1"/>
  <c r="G210" s="1"/>
  <c r="G209" s="1"/>
  <c r="D103" i="10"/>
  <c r="D74"/>
  <c r="D91"/>
  <c r="D90" s="1"/>
  <c r="D92"/>
  <c r="G125" i="9"/>
  <c r="G202"/>
  <c r="G201" s="1"/>
  <c r="G200" s="1"/>
  <c r="G199" s="1"/>
  <c r="G198" s="1"/>
  <c r="G203"/>
  <c r="G54" i="1"/>
  <c r="G49" i="9"/>
  <c r="G46" s="1"/>
  <c r="G184" i="6"/>
  <c r="G17" i="8"/>
  <c r="H55" i="11"/>
  <c r="J54"/>
  <c r="I53"/>
  <c r="H61"/>
  <c r="H60" s="1"/>
  <c r="G61"/>
  <c r="G60" s="1"/>
  <c r="H54"/>
  <c r="G53"/>
  <c r="G272" i="1"/>
  <c r="G271" s="1"/>
  <c r="E29" i="3"/>
  <c r="D29"/>
  <c r="G208" i="1"/>
  <c r="G213"/>
  <c r="G225"/>
  <c r="F25" i="8" s="1"/>
  <c r="G145" i="1"/>
  <c r="I60" i="6"/>
  <c r="I37" s="1"/>
  <c r="D40" i="5"/>
  <c r="D39" s="1"/>
  <c r="G248" i="6"/>
  <c r="G247" s="1"/>
  <c r="G246" s="1"/>
  <c r="G245" s="1"/>
  <c r="G60"/>
  <c r="G37" s="1"/>
  <c r="J69"/>
  <c r="G71"/>
  <c r="G70" s="1"/>
  <c r="H70" s="1"/>
  <c r="J68"/>
  <c r="I67"/>
  <c r="I66" s="1"/>
  <c r="I71"/>
  <c r="I70" s="1"/>
  <c r="J70" s="1"/>
  <c r="I17"/>
  <c r="I16" s="1"/>
  <c r="I15" s="1"/>
  <c r="I14" s="1"/>
  <c r="I13" s="1"/>
  <c r="I23"/>
  <c r="I22" s="1"/>
  <c r="I21" s="1"/>
  <c r="I20" s="1"/>
  <c r="I19" s="1"/>
  <c r="I28"/>
  <c r="I27" s="1"/>
  <c r="I26" s="1"/>
  <c r="F13" i="5" s="1"/>
  <c r="I35" i="6"/>
  <c r="I34" s="1"/>
  <c r="I32" s="1"/>
  <c r="I31" s="1"/>
  <c r="I80"/>
  <c r="I79" s="1"/>
  <c r="J79" s="1"/>
  <c r="I83"/>
  <c r="I82" s="1"/>
  <c r="I88"/>
  <c r="I95"/>
  <c r="I94" s="1"/>
  <c r="I102"/>
  <c r="I101" s="1"/>
  <c r="I100" s="1"/>
  <c r="I99" s="1"/>
  <c r="I98" s="1"/>
  <c r="F21" i="5" s="1"/>
  <c r="I107" i="6"/>
  <c r="I106" s="1"/>
  <c r="I105" s="1"/>
  <c r="I127"/>
  <c r="I125" s="1"/>
  <c r="I133"/>
  <c r="I132" s="1"/>
  <c r="I131" s="1"/>
  <c r="I130" s="1"/>
  <c r="I129" s="1"/>
  <c r="F24" i="5" s="1"/>
  <c r="I139" i="6"/>
  <c r="I138" s="1"/>
  <c r="I137" s="1"/>
  <c r="I163"/>
  <c r="I162" s="1"/>
  <c r="I168"/>
  <c r="I167" s="1"/>
  <c r="I172"/>
  <c r="I171" s="1"/>
  <c r="I170" s="1"/>
  <c r="I175"/>
  <c r="I174" s="1"/>
  <c r="I210"/>
  <c r="I209" s="1"/>
  <c r="I248"/>
  <c r="I247" s="1"/>
  <c r="I246" s="1"/>
  <c r="I245" s="1"/>
  <c r="I244" s="1"/>
  <c r="H23" i="8" s="1"/>
  <c r="I256" i="6"/>
  <c r="I255" s="1"/>
  <c r="I254" s="1"/>
  <c r="I264"/>
  <c r="I262" s="1"/>
  <c r="I270"/>
  <c r="I269" s="1"/>
  <c r="I268" s="1"/>
  <c r="I267" s="1"/>
  <c r="I140"/>
  <c r="I121"/>
  <c r="I120" s="1"/>
  <c r="I119" s="1"/>
  <c r="I118" s="1"/>
  <c r="I117" s="1"/>
  <c r="I115"/>
  <c r="I114" s="1"/>
  <c r="I113" s="1"/>
  <c r="I112" s="1"/>
  <c r="I111" s="1"/>
  <c r="J89"/>
  <c r="J85"/>
  <c r="J84"/>
  <c r="J81"/>
  <c r="J80"/>
  <c r="J73"/>
  <c r="J72"/>
  <c r="J71"/>
  <c r="G67"/>
  <c r="G66" s="1"/>
  <c r="G17"/>
  <c r="G16" s="1"/>
  <c r="G15" s="1"/>
  <c r="G14" s="1"/>
  <c r="G13" s="1"/>
  <c r="G23"/>
  <c r="G22" s="1"/>
  <c r="G21" s="1"/>
  <c r="G20" s="1"/>
  <c r="G19" s="1"/>
  <c r="G28"/>
  <c r="G27" s="1"/>
  <c r="G26" s="1"/>
  <c r="D13" i="5" s="1"/>
  <c r="G35" i="6"/>
  <c r="G34" s="1"/>
  <c r="G80"/>
  <c r="G79" s="1"/>
  <c r="H79" s="1"/>
  <c r="G83"/>
  <c r="G82" s="1"/>
  <c r="G88"/>
  <c r="G95"/>
  <c r="G94" s="1"/>
  <c r="G102"/>
  <c r="G101" s="1"/>
  <c r="G100" s="1"/>
  <c r="G99" s="1"/>
  <c r="G98" s="1"/>
  <c r="D21" i="5" s="1"/>
  <c r="G106" i="6"/>
  <c r="G105" s="1"/>
  <c r="G127"/>
  <c r="G126" s="1"/>
  <c r="G124" s="1"/>
  <c r="G123" s="1"/>
  <c r="G133"/>
  <c r="G132" s="1"/>
  <c r="G131" s="1"/>
  <c r="G130" s="1"/>
  <c r="G129" s="1"/>
  <c r="D24" i="5" s="1"/>
  <c r="G139" i="6"/>
  <c r="G138" s="1"/>
  <c r="G137" s="1"/>
  <c r="G163"/>
  <c r="G162" s="1"/>
  <c r="G168"/>
  <c r="G167" s="1"/>
  <c r="G172"/>
  <c r="G171" s="1"/>
  <c r="G170" s="1"/>
  <c r="G175"/>
  <c r="G174" s="1"/>
  <c r="G210"/>
  <c r="G209" s="1"/>
  <c r="G256"/>
  <c r="G255" s="1"/>
  <c r="G264"/>
  <c r="G270"/>
  <c r="G269" s="1"/>
  <c r="G268" s="1"/>
  <c r="G267" s="1"/>
  <c r="G266" s="1"/>
  <c r="G140"/>
  <c r="G121"/>
  <c r="G120" s="1"/>
  <c r="G119" s="1"/>
  <c r="G118" s="1"/>
  <c r="G117" s="1"/>
  <c r="G115"/>
  <c r="G114" s="1"/>
  <c r="G113" s="1"/>
  <c r="G112" s="1"/>
  <c r="G111" s="1"/>
  <c r="H89"/>
  <c r="H85"/>
  <c r="H84"/>
  <c r="H83"/>
  <c r="H81"/>
  <c r="H72"/>
  <c r="H68"/>
  <c r="H67"/>
  <c r="G254" i="1"/>
  <c r="G253" s="1"/>
  <c r="G252" s="1"/>
  <c r="G251" s="1"/>
  <c r="G140"/>
  <c r="G128"/>
  <c r="G127" s="1"/>
  <c r="G126" s="1"/>
  <c r="G116"/>
  <c r="G77"/>
  <c r="G73"/>
  <c r="G17"/>
  <c r="G23"/>
  <c r="G27"/>
  <c r="G26" s="1"/>
  <c r="G31"/>
  <c r="G30" s="1"/>
  <c r="G29" s="1"/>
  <c r="D14" i="2" s="1"/>
  <c r="G42" i="1"/>
  <c r="G46"/>
  <c r="G76"/>
  <c r="H76" s="1"/>
  <c r="G85"/>
  <c r="G89"/>
  <c r="G93"/>
  <c r="G123"/>
  <c r="G151"/>
  <c r="G171"/>
  <c r="G167"/>
  <c r="G176"/>
  <c r="G175" s="1"/>
  <c r="G178"/>
  <c r="G203"/>
  <c r="G311"/>
  <c r="G319"/>
  <c r="G325"/>
  <c r="H80"/>
  <c r="H90"/>
  <c r="H86"/>
  <c r="H94"/>
  <c r="H79"/>
  <c r="H78"/>
  <c r="H74"/>
  <c r="H73"/>
  <c r="I87" i="6"/>
  <c r="J88"/>
  <c r="H73"/>
  <c r="G125"/>
  <c r="I126"/>
  <c r="I124" s="1"/>
  <c r="I123" s="1"/>
  <c r="H15" i="8" s="1"/>
  <c r="I33" i="6"/>
  <c r="G244"/>
  <c r="G324" i="1" l="1"/>
  <c r="G323" s="1"/>
  <c r="G322" s="1"/>
  <c r="G253" i="9"/>
  <c r="G252" s="1"/>
  <c r="G251" s="1"/>
  <c r="G250" s="1"/>
  <c r="G249" s="1"/>
  <c r="G310" i="1"/>
  <c r="G241" i="9"/>
  <c r="G240" s="1"/>
  <c r="D22" i="10"/>
  <c r="D21" s="1"/>
  <c r="G150" i="1"/>
  <c r="G149" s="1"/>
  <c r="G148" s="1"/>
  <c r="G147" s="1"/>
  <c r="G117" i="9"/>
  <c r="D180" i="10"/>
  <c r="D179" s="1"/>
  <c r="D178" s="1"/>
  <c r="G74" i="9"/>
  <c r="G84" i="1"/>
  <c r="H84" s="1"/>
  <c r="G69" i="9"/>
  <c r="G68" s="1"/>
  <c r="D175" i="10"/>
  <c r="D174" s="1"/>
  <c r="G22" i="1"/>
  <c r="G21" s="1"/>
  <c r="G20" s="1"/>
  <c r="G24" i="9"/>
  <c r="G23" s="1"/>
  <c r="G22" s="1"/>
  <c r="G21" s="1"/>
  <c r="G20" s="1"/>
  <c r="D133" i="10"/>
  <c r="D132" s="1"/>
  <c r="D131" s="1"/>
  <c r="G201" i="1"/>
  <c r="G161" i="9"/>
  <c r="D53" i="10"/>
  <c r="G16" i="1"/>
  <c r="G15" s="1"/>
  <c r="G14" s="1"/>
  <c r="G13" s="1"/>
  <c r="G19" i="9"/>
  <c r="G18" s="1"/>
  <c r="G17" s="1"/>
  <c r="G16" s="1"/>
  <c r="G15" s="1"/>
  <c r="D130" i="10"/>
  <c r="D129" s="1"/>
  <c r="D128" s="1"/>
  <c r="H77" i="1"/>
  <c r="G63" i="9"/>
  <c r="D162" i="10"/>
  <c r="D161" s="1"/>
  <c r="G144" i="1"/>
  <c r="D40" i="10"/>
  <c r="D39" s="1"/>
  <c r="G112" i="9"/>
  <c r="G111" s="1"/>
  <c r="G318" i="1"/>
  <c r="G317" s="1"/>
  <c r="G248" i="9"/>
  <c r="G247" s="1"/>
  <c r="D102" i="10"/>
  <c r="D101" s="1"/>
  <c r="G72" i="1"/>
  <c r="H72" s="1"/>
  <c r="G61" i="9"/>
  <c r="D160" i="10"/>
  <c r="D159" s="1"/>
  <c r="G139" i="1"/>
  <c r="G137" s="1"/>
  <c r="D36" i="10"/>
  <c r="D35" s="1"/>
  <c r="G108" i="9"/>
  <c r="G107" s="1"/>
  <c r="G212" i="1"/>
  <c r="G211" s="1"/>
  <c r="G169" i="9"/>
  <c r="G168" s="1"/>
  <c r="D61" i="10"/>
  <c r="D60" s="1"/>
  <c r="G207" i="1"/>
  <c r="G165" i="9"/>
  <c r="G164" s="1"/>
  <c r="G163" s="1"/>
  <c r="G162" s="1"/>
  <c r="D57" i="10"/>
  <c r="D56" s="1"/>
  <c r="G115" i="1"/>
  <c r="D31" i="10"/>
  <c r="D30" s="1"/>
  <c r="G86" i="9"/>
  <c r="G85" s="1"/>
  <c r="G122" i="1"/>
  <c r="G121" s="1"/>
  <c r="G120" s="1"/>
  <c r="G119" s="1"/>
  <c r="G92" i="9"/>
  <c r="G91" s="1"/>
  <c r="G90" s="1"/>
  <c r="G89" s="1"/>
  <c r="G88" s="1"/>
  <c r="D171" i="10"/>
  <c r="D170" s="1"/>
  <c r="D169" s="1"/>
  <c r="F11" i="5"/>
  <c r="F12"/>
  <c r="G136" i="6"/>
  <c r="G16" i="8"/>
  <c r="G104" i="6"/>
  <c r="D22" i="5" s="1"/>
  <c r="G14" i="8"/>
  <c r="I136" i="6"/>
  <c r="F26" i="5" s="1"/>
  <c r="H16" i="8"/>
  <c r="D34" i="5"/>
  <c r="G23" i="8"/>
  <c r="I104" i="6"/>
  <c r="F22" i="5" s="1"/>
  <c r="H14" i="8"/>
  <c r="I30" i="6"/>
  <c r="I12" s="1"/>
  <c r="H11" i="8"/>
  <c r="J53" i="11"/>
  <c r="I52"/>
  <c r="J62"/>
  <c r="J61" s="1"/>
  <c r="J60" s="1"/>
  <c r="I61"/>
  <c r="I60" s="1"/>
  <c r="G52"/>
  <c r="H53"/>
  <c r="D24" i="2"/>
  <c r="F14" i="8"/>
  <c r="D20" i="3"/>
  <c r="D25"/>
  <c r="D27"/>
  <c r="D28"/>
  <c r="E27"/>
  <c r="E28"/>
  <c r="C20"/>
  <c r="C25"/>
  <c r="C27"/>
  <c r="C28"/>
  <c r="E20"/>
  <c r="E12" s="1"/>
  <c r="E11" s="1"/>
  <c r="E30" s="1"/>
  <c r="E11" i="4" s="1"/>
  <c r="E25" i="3"/>
  <c r="G243" i="6"/>
  <c r="G208"/>
  <c r="G207" s="1"/>
  <c r="H71"/>
  <c r="H80"/>
  <c r="G166"/>
  <c r="G165" s="1"/>
  <c r="J67"/>
  <c r="J83"/>
  <c r="I166"/>
  <c r="I165" s="1"/>
  <c r="I266"/>
  <c r="F40" i="5"/>
  <c r="F39" s="1"/>
  <c r="I220" i="6"/>
  <c r="G93"/>
  <c r="G92"/>
  <c r="G91" s="1"/>
  <c r="G220"/>
  <c r="F34" i="5"/>
  <c r="I243" i="6"/>
  <c r="I110"/>
  <c r="F23" i="5" s="1"/>
  <c r="D12"/>
  <c r="I263" i="6"/>
  <c r="I261" s="1"/>
  <c r="I260" s="1"/>
  <c r="I253"/>
  <c r="I252" s="1"/>
  <c r="J82"/>
  <c r="I78"/>
  <c r="J78" s="1"/>
  <c r="H82"/>
  <c r="G78"/>
  <c r="H78" s="1"/>
  <c r="F14" i="5"/>
  <c r="F10" s="1"/>
  <c r="G169" i="1"/>
  <c r="G166"/>
  <c r="G202"/>
  <c r="G200" s="1"/>
  <c r="G210"/>
  <c r="G138"/>
  <c r="G260"/>
  <c r="G257" s="1"/>
  <c r="G250" s="1"/>
  <c r="G249" s="1"/>
  <c r="H85"/>
  <c r="G71"/>
  <c r="H71" s="1"/>
  <c r="I65" i="6"/>
  <c r="J66"/>
  <c r="G65"/>
  <c r="H66"/>
  <c r="G114" i="1"/>
  <c r="G113"/>
  <c r="G112" s="1"/>
  <c r="F13" i="8" s="1"/>
  <c r="G205" i="1"/>
  <c r="G206"/>
  <c r="I184" i="6"/>
  <c r="F28" i="5" s="1"/>
  <c r="D28"/>
  <c r="G103" i="1"/>
  <c r="D13" i="2"/>
  <c r="G19" i="1"/>
  <c r="D12" i="2" s="1"/>
  <c r="D33" i="5"/>
  <c r="D32" s="1"/>
  <c r="F33"/>
  <c r="G321" i="1"/>
  <c r="D45" i="2"/>
  <c r="D44" s="1"/>
  <c r="D23"/>
  <c r="D11"/>
  <c r="D11" i="5"/>
  <c r="G309" i="1"/>
  <c r="G308"/>
  <c r="G307" s="1"/>
  <c r="G298"/>
  <c r="G297"/>
  <c r="G296" s="1"/>
  <c r="G295" s="1"/>
  <c r="G294" s="1"/>
  <c r="G92"/>
  <c r="H93"/>
  <c r="G87" i="6"/>
  <c r="H88"/>
  <c r="G270" i="1"/>
  <c r="G269" s="1"/>
  <c r="I86" i="6"/>
  <c r="J86" s="1"/>
  <c r="J87"/>
  <c r="G88" i="1"/>
  <c r="D177" i="10" s="1"/>
  <c r="D176" s="1"/>
  <c r="H89" i="1"/>
  <c r="G262" i="6"/>
  <c r="G263"/>
  <c r="G261" s="1"/>
  <c r="G260" s="1"/>
  <c r="G254"/>
  <c r="G253"/>
  <c r="G252" s="1"/>
  <c r="G32"/>
  <c r="G31" s="1"/>
  <c r="G33"/>
  <c r="I92"/>
  <c r="I91" s="1"/>
  <c r="I93"/>
  <c r="G143" i="1"/>
  <c r="G142"/>
  <c r="G136" s="1"/>
  <c r="F15" i="8" s="1"/>
  <c r="G316" i="1"/>
  <c r="G315" s="1"/>
  <c r="I208" i="6"/>
  <c r="I207" s="1"/>
  <c r="D173" i="10" l="1"/>
  <c r="D158"/>
  <c r="D26" i="2"/>
  <c r="G230" i="9"/>
  <c r="G229" s="1"/>
  <c r="G228" s="1"/>
  <c r="G227" s="1"/>
  <c r="G226" s="1"/>
  <c r="G225" s="1"/>
  <c r="G208" s="1"/>
  <c r="D89" i="10"/>
  <c r="D88" s="1"/>
  <c r="D87" s="1"/>
  <c r="D73" s="1"/>
  <c r="G109" i="9"/>
  <c r="G110"/>
  <c r="H63"/>
  <c r="G62"/>
  <c r="H62" s="1"/>
  <c r="G159"/>
  <c r="G160"/>
  <c r="G158" s="1"/>
  <c r="H74"/>
  <c r="G73"/>
  <c r="G116"/>
  <c r="G115" s="1"/>
  <c r="G114" s="1"/>
  <c r="G113" s="1"/>
  <c r="D141" i="10"/>
  <c r="D140" s="1"/>
  <c r="D137" s="1"/>
  <c r="D120" s="1"/>
  <c r="D20"/>
  <c r="D19"/>
  <c r="D14" s="1"/>
  <c r="D38"/>
  <c r="D37"/>
  <c r="D52"/>
  <c r="D50" s="1"/>
  <c r="D51"/>
  <c r="G238" i="9"/>
  <c r="G237" s="1"/>
  <c r="G236" s="1"/>
  <c r="G235" s="1"/>
  <c r="G239"/>
  <c r="G102" i="1"/>
  <c r="D99" i="10"/>
  <c r="D72" s="1"/>
  <c r="D100"/>
  <c r="G246" i="9"/>
  <c r="G245"/>
  <c r="G244" s="1"/>
  <c r="G243" s="1"/>
  <c r="G242" s="1"/>
  <c r="H61"/>
  <c r="G60"/>
  <c r="G50" i="1"/>
  <c r="G41" s="1"/>
  <c r="G40" s="1"/>
  <c r="G33" s="1"/>
  <c r="G45" i="9"/>
  <c r="G44" s="1"/>
  <c r="G39" s="1"/>
  <c r="G38" s="1"/>
  <c r="G32" s="1"/>
  <c r="G14" s="1"/>
  <c r="D127" i="10"/>
  <c r="D126" s="1"/>
  <c r="D121" s="1"/>
  <c r="G106" i="9"/>
  <c r="G105"/>
  <c r="D34" i="10"/>
  <c r="D33"/>
  <c r="D32" s="1"/>
  <c r="D59"/>
  <c r="D58"/>
  <c r="G166" i="9"/>
  <c r="G167"/>
  <c r="D54" i="10"/>
  <c r="D55"/>
  <c r="D29"/>
  <c r="D28"/>
  <c r="D23" s="1"/>
  <c r="D21" i="2"/>
  <c r="G84" i="9"/>
  <c r="G83"/>
  <c r="G82" s="1"/>
  <c r="G81" s="1"/>
  <c r="G219" i="6"/>
  <c r="I219"/>
  <c r="I90"/>
  <c r="F19" i="5" s="1"/>
  <c r="H13" i="8"/>
  <c r="G30" i="6"/>
  <c r="D14" i="5" s="1"/>
  <c r="D10" s="1"/>
  <c r="G11" i="8"/>
  <c r="I251" i="6"/>
  <c r="H12" i="8"/>
  <c r="I135" i="6"/>
  <c r="G135"/>
  <c r="G251"/>
  <c r="D36" i="5" s="1"/>
  <c r="D35" s="1"/>
  <c r="G12" i="8"/>
  <c r="G259" i="6"/>
  <c r="D38" i="5" s="1"/>
  <c r="D37" s="1"/>
  <c r="G24" i="8"/>
  <c r="I259" i="6"/>
  <c r="I258" s="1"/>
  <c r="H24" i="8"/>
  <c r="G110" i="6"/>
  <c r="D23" i="5" s="1"/>
  <c r="D20" s="1"/>
  <c r="G15" i="8"/>
  <c r="G90" i="6"/>
  <c r="D19" i="5" s="1"/>
  <c r="G13" i="8"/>
  <c r="J52" i="11"/>
  <c r="J203" s="1"/>
  <c r="I203"/>
  <c r="H52"/>
  <c r="H203" s="1"/>
  <c r="G203"/>
  <c r="G314" i="1"/>
  <c r="G313" s="1"/>
  <c r="F24" i="8"/>
  <c r="F23"/>
  <c r="G293" i="1"/>
  <c r="D39" i="2" s="1"/>
  <c r="G306" i="1"/>
  <c r="D41" i="2" s="1"/>
  <c r="D40" s="1"/>
  <c r="F12" i="8"/>
  <c r="G199" i="1"/>
  <c r="C12" i="3"/>
  <c r="C11" s="1"/>
  <c r="C30" s="1"/>
  <c r="C11" i="4" s="1"/>
  <c r="D12" i="3"/>
  <c r="D11" s="1"/>
  <c r="D30" s="1"/>
  <c r="D11" i="4" s="1"/>
  <c r="F32" i="5"/>
  <c r="F20"/>
  <c r="F38"/>
  <c r="F37" s="1"/>
  <c r="G135" i="1"/>
  <c r="D25" i="2" s="1"/>
  <c r="D29"/>
  <c r="G70" i="1"/>
  <c r="D15" i="2"/>
  <c r="J65" i="6"/>
  <c r="I64"/>
  <c r="G64"/>
  <c r="H65"/>
  <c r="D36" i="2"/>
  <c r="D35" s="1"/>
  <c r="G12" i="1"/>
  <c r="D10" i="2" s="1"/>
  <c r="G206" i="6"/>
  <c r="D31" i="5"/>
  <c r="D30" s="1"/>
  <c r="D30" i="2"/>
  <c r="G250" i="6"/>
  <c r="G258"/>
  <c r="G268" i="1"/>
  <c r="G305"/>
  <c r="F27" i="5"/>
  <c r="F25" s="1"/>
  <c r="I206" i="6"/>
  <c r="F31" i="5"/>
  <c r="F30" s="1"/>
  <c r="D43" i="2"/>
  <c r="D42" s="1"/>
  <c r="G87" i="1"/>
  <c r="G71" i="9" s="1"/>
  <c r="H88" i="1"/>
  <c r="D38" i="2"/>
  <c r="G86" i="6"/>
  <c r="H87"/>
  <c r="G91" i="1"/>
  <c r="H91" s="1"/>
  <c r="H92"/>
  <c r="D26" i="5"/>
  <c r="I77" i="6"/>
  <c r="G118" i="1" l="1"/>
  <c r="D22" i="2"/>
  <c r="G157" i="9"/>
  <c r="G156" s="1"/>
  <c r="G123" s="1"/>
  <c r="G104"/>
  <c r="G103" s="1"/>
  <c r="G87" s="1"/>
  <c r="H73"/>
  <c r="G72"/>
  <c r="H72" s="1"/>
  <c r="H60"/>
  <c r="G59"/>
  <c r="H71"/>
  <c r="G70"/>
  <c r="D49" i="10"/>
  <c r="H27" i="8"/>
  <c r="G12" i="6"/>
  <c r="I250"/>
  <c r="F36" i="5"/>
  <c r="F35" s="1"/>
  <c r="G27" i="8"/>
  <c r="F17"/>
  <c r="F27" s="1"/>
  <c r="G198" i="1"/>
  <c r="D31" i="2" s="1"/>
  <c r="D28" s="1"/>
  <c r="D27" i="5"/>
  <c r="D25" s="1"/>
  <c r="D37" i="2"/>
  <c r="H70" i="1"/>
  <c r="G69"/>
  <c r="I63" i="6"/>
  <c r="J64"/>
  <c r="G63"/>
  <c r="H64"/>
  <c r="J77"/>
  <c r="I76"/>
  <c r="G77"/>
  <c r="H86"/>
  <c r="H87" i="1"/>
  <c r="G83"/>
  <c r="D190" i="10" l="1"/>
  <c r="H59" i="9"/>
  <c r="G58"/>
  <c r="G67"/>
  <c r="H70"/>
  <c r="G159" i="1"/>
  <c r="G68"/>
  <c r="H68" s="1"/>
  <c r="H327" s="1"/>
  <c r="H69"/>
  <c r="D17" i="2"/>
  <c r="F16" i="5"/>
  <c r="J63" i="6"/>
  <c r="I62"/>
  <c r="J62" s="1"/>
  <c r="D16" i="5"/>
  <c r="G62" i="6"/>
  <c r="H62" s="1"/>
  <c r="H63"/>
  <c r="H77"/>
  <c r="G76"/>
  <c r="G82" i="1"/>
  <c r="H83"/>
  <c r="I75" i="6"/>
  <c r="J76"/>
  <c r="J75" s="1"/>
  <c r="J74" s="1"/>
  <c r="H58" i="9" l="1"/>
  <c r="G57"/>
  <c r="G66"/>
  <c r="H67"/>
  <c r="J272" i="6"/>
  <c r="D16" i="2"/>
  <c r="E17"/>
  <c r="E16" s="1"/>
  <c r="F15" i="5"/>
  <c r="G16"/>
  <c r="G15" s="1"/>
  <c r="E16"/>
  <c r="E15" s="1"/>
  <c r="D15"/>
  <c r="I74" i="6"/>
  <c r="I272" s="1"/>
  <c r="E12" i="4" s="1"/>
  <c r="F18" i="5"/>
  <c r="G81" i="1"/>
  <c r="G80" s="1"/>
  <c r="G327" s="1"/>
  <c r="H82"/>
  <c r="H76" i="6"/>
  <c r="H75" s="1"/>
  <c r="H74" s="1"/>
  <c r="H272" s="1"/>
  <c r="G75"/>
  <c r="G56" i="9" l="1"/>
  <c r="H56" s="1"/>
  <c r="H254" s="1"/>
  <c r="H57"/>
  <c r="H66"/>
  <c r="G65"/>
  <c r="G64" s="1"/>
  <c r="C12" i="4"/>
  <c r="D19" i="2"/>
  <c r="D18" s="1"/>
  <c r="G74" i="6"/>
  <c r="G272" s="1"/>
  <c r="D12" i="4" s="1"/>
  <c r="D18" i="5"/>
  <c r="F17"/>
  <c r="F41" s="1"/>
  <c r="G18"/>
  <c r="G17" s="1"/>
  <c r="G41" s="1"/>
  <c r="G254" i="9" l="1"/>
  <c r="E18" i="5"/>
  <c r="E17" s="1"/>
  <c r="E41" s="1"/>
  <c r="D17"/>
  <c r="D41" s="1"/>
  <c r="E19" i="2"/>
  <c r="E18" s="1"/>
  <c r="E46" s="1"/>
  <c r="C13" i="4" l="1"/>
  <c r="D46" i="2"/>
</calcChain>
</file>

<file path=xl/sharedStrings.xml><?xml version="1.0" encoding="utf-8"?>
<sst xmlns="http://schemas.openxmlformats.org/spreadsheetml/2006/main" count="5178" uniqueCount="380">
  <si>
    <t>Приложение 1</t>
  </si>
  <si>
    <t>городское поселение Кондинское</t>
  </si>
  <si>
    <t>Наименование</t>
  </si>
  <si>
    <t>Рз</t>
  </si>
  <si>
    <t>ПР</t>
  </si>
  <si>
    <t xml:space="preserve">В том числе за счет субвенций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</si>
  <si>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</si>
  <si>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</si>
  <si>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</si>
  <si>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</si>
  <si>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</si>
  <si>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</si>
  <si>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</si>
  <si>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</si>
  <si>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</si>
  <si>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</si>
  <si>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</si>
  <si>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</si>
  <si>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</si>
  <si>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</si>
  <si>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</si>
  <si>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</si>
  <si>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</si>
  <si>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</si>
  <si>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</si>
  <si>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Молодежная политика и оздоровление детей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</si>
  <si>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</si>
  <si>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</si>
  <si>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</si>
  <si>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</si>
  <si>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Средства массовой информации</t>
  </si>
  <si>
    <t>Другие вопросы в области средств массовой информации</t>
  </si>
  <si>
    <t>ИТОГО</t>
  </si>
  <si>
    <t>Распределение бюджетных ассигнований по разделам, подразделам,</t>
  </si>
  <si>
    <t xml:space="preserve">муниципального образования городское поселение Кондинское </t>
  </si>
  <si>
    <t>Вед</t>
  </si>
  <si>
    <t>ЦСР</t>
  </si>
  <si>
    <t>ВР</t>
  </si>
  <si>
    <t>Сумма на год (тыс. рублей)</t>
  </si>
  <si>
    <t>Высшее должностное лицо субъекта Российской Федерации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</si>
  <si>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</si>
  <si>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</si>
  <si>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выплаты персоналу государственных (муниципальных ) органов</t>
  </si>
  <si>
    <t>Закупка товаров, работ и услуг для государственных нужд</t>
  </si>
  <si>
    <t>Иные закупки товаров, работ и услуг для государственных (муниципальных) нужд</t>
  </si>
  <si>
    <t>Прочая закупка товаров, работ и услуг для государственных (муниципальных) нужд</t>
  </si>
  <si>
    <t>Иные бюджетные ассигнования</t>
  </si>
  <si>
    <t>Уплата налогов и сборов и иных платежей</t>
  </si>
  <si>
    <t>Уплата прочих налогов и сборов и иных платежей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</si>
  <si>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</si>
  <si>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</t>
  </si>
  <si>
    <t>Иные межбюджетные трансферты</t>
  </si>
  <si>
    <t>Резервные фонды местных администраций</t>
  </si>
  <si>
    <t>Резервные средства</t>
  </si>
  <si>
    <t>Осуществление первичного воинского учета на территориях, где отсутствуют военные комиссариаты</t>
  </si>
  <si>
    <t>Закупка товаров, работ, услуг в сфере информационно-коммуникационных технологий</t>
  </si>
  <si>
    <t>Государственная регистрация актов гражданского состояния</t>
  </si>
  <si>
    <t>Субвенции бюджетам на осуществление полномочий по государственной регистрации актов гражданского состояния (федеральный бюджет)</t>
  </si>
  <si>
    <t>Субвенции бюджетам на осуществление полномочий по государственной регистрации актов гражданского состояния из бюджета автономного округа</t>
  </si>
  <si>
    <t>Региональные целевые программы</t>
  </si>
  <si>
    <t>Субсидии юридическим лицам (кроме государственных (муниципальных) учреждений) и физическим лицам - производителям товаров, работ, услуг</t>
  </si>
  <si>
    <t>Дорожное хозяйство</t>
  </si>
  <si>
    <t>Содержание и управление дорожным хозяйством</t>
  </si>
  <si>
    <t>Ремонт и содержание федеральных автомобильных дорог</t>
  </si>
  <si>
    <t>Программа «Развитие транспортной системы Ханты-Мансийского автономного округа -Югры» на 2011-2013 годы и на период до 2015 года</t>
  </si>
  <si>
    <t>Подпрограмма «Автомобильные дороги»</t>
  </si>
  <si>
    <t>Жилищное хозяйство</t>
  </si>
  <si>
    <t>Закупка товаров, работ, услуг в целях капитального ремонта государственного (муниципального) имущества</t>
  </si>
  <si>
    <t xml:space="preserve">Коммунальное хозяйство </t>
  </si>
  <si>
    <t>Компенсация выпадающих доходов организациям, предоставляющим населению услуги теплоснабжения по тарифам, не обеспечивающим возмещение издержек</t>
  </si>
  <si>
    <t>Мероприятия в области коммунального хозяйства</t>
  </si>
  <si>
    <t>Обеспечение деятельности подведомственных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</si>
  <si>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</si>
  <si>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</si>
  <si>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Иные выплаты персоналу, за исключением фонда оплаты труда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</si>
  <si>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</si>
  <si>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</si>
  <si>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</t>
  </si>
  <si>
    <t xml:space="preserve">ИТОГО </t>
  </si>
  <si>
    <t>муниципального образования</t>
  </si>
  <si>
    <t>01</t>
  </si>
  <si>
    <t>02</t>
  </si>
  <si>
    <t>04</t>
  </si>
  <si>
    <t>03</t>
  </si>
  <si>
    <t>08</t>
  </si>
  <si>
    <t>09</t>
  </si>
  <si>
    <t>05</t>
  </si>
  <si>
    <t>07</t>
  </si>
  <si>
    <t xml:space="preserve">      муниципального образования</t>
  </si>
  <si>
    <t>0013800</t>
  </si>
  <si>
    <t>650</t>
  </si>
  <si>
    <t>100</t>
  </si>
  <si>
    <t>Всего источников внутреннего финансирования дефицита бюджета</t>
  </si>
  <si>
    <t>500</t>
  </si>
  <si>
    <t>540</t>
  </si>
  <si>
    <t>200</t>
  </si>
  <si>
    <t>240</t>
  </si>
  <si>
    <t>244</t>
  </si>
  <si>
    <t>7951200</t>
  </si>
  <si>
    <t>Программа "Наш дом" на 2011-2013 годы (РБ)</t>
  </si>
  <si>
    <t>800</t>
  </si>
  <si>
    <t>810</t>
  </si>
  <si>
    <t>243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</si>
  <si>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</si>
  <si>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2015 год</t>
  </si>
  <si>
    <t>Обеспечение проведения выборов и референдумов</t>
  </si>
  <si>
    <t>0200000</t>
  </si>
  <si>
    <t>13</t>
  </si>
  <si>
    <t>122</t>
  </si>
  <si>
    <t>14</t>
  </si>
  <si>
    <t>Условно утвержденные расходы</t>
  </si>
  <si>
    <t>НАЛОГОВЫЕ И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</si>
  <si>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</si>
  <si>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</si>
  <si>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</si>
  <si>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2016 год</t>
  </si>
  <si>
    <t xml:space="preserve"> 2016 год (тыс. рублей)</t>
  </si>
  <si>
    <t>Приложение 8</t>
  </si>
  <si>
    <t>( тыс. руб. )</t>
  </si>
  <si>
    <t>Наименование муниципальной целевой программы</t>
  </si>
  <si>
    <t>Пр</t>
  </si>
  <si>
    <t>ВСЕГО</t>
  </si>
  <si>
    <t>11</t>
  </si>
  <si>
    <t>Культура, кинематография</t>
  </si>
  <si>
    <t>000 1 00 00000 00 0000 000</t>
  </si>
  <si>
    <t>000 2 00 00000 00 0000 000</t>
  </si>
  <si>
    <t>000 2 02 00000 00 0000 000</t>
  </si>
  <si>
    <t>000 2 02 01000 00 0000 151</t>
  </si>
  <si>
    <t>000 2 02 03000 00 0000 151</t>
  </si>
  <si>
    <t>Субвенции бюджетам субъектов Российской Федерации и муниципальных образований</t>
  </si>
  <si>
    <t>000 2 02 04000 00 0000 151</t>
  </si>
  <si>
    <t>ДОХОДЫ ВСЕГО</t>
  </si>
  <si>
    <t>Приложение 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</si>
  <si>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</si>
  <si>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Коммунальное хозяйство</t>
  </si>
  <si>
    <t>Другие вопросы в области культуры, кинематографии</t>
  </si>
  <si>
    <t>Капитальный ремонт муниципального жилищного фонда</t>
  </si>
  <si>
    <t>Приложение 5</t>
  </si>
  <si>
    <t>6000203</t>
  </si>
  <si>
    <t>6000204</t>
  </si>
  <si>
    <t>6000705</t>
  </si>
  <si>
    <t>6000240</t>
  </si>
  <si>
    <t>6005118</t>
  </si>
  <si>
    <t>6000352</t>
  </si>
  <si>
    <t>6000351</t>
  </si>
  <si>
    <t>6000059</t>
  </si>
  <si>
    <t>Функционирование высшего должностного лица субъекта Российской 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</si>
  <si>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внебюджетными фондами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</si>
  <si>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</si>
  <si>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Фонд оплаты труда казенных учреждений и взносы по обязательному социальному страхованию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</si>
  <si>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</si>
  <si>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</si>
  <si>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</si>
  <si>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</si>
  <si>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</si>
  <si>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Пособия, компенсации и иные социальные выплаты гражданам, кроме публичных нормативных обязательств</t>
  </si>
  <si>
    <t>Непрограммные расходы</t>
  </si>
  <si>
    <t>6000000</t>
  </si>
  <si>
    <t>6005414</t>
  </si>
  <si>
    <t>Мероприятия по организации общественных постов массового отдыха людей на водных объектах (бюджет автономного округа)</t>
  </si>
  <si>
    <t>Мероприятия по организации общественных постов массового отдыха людей на водных объектах (бюджет района)</t>
  </si>
  <si>
    <t>6006414</t>
  </si>
  <si>
    <t>Глава (высшее должностное лицо)муниципального образования</t>
  </si>
  <si>
    <t>0300000</t>
  </si>
  <si>
    <t>0317403</t>
  </si>
  <si>
    <t>0327403</t>
  </si>
  <si>
    <t>Программа "Управление муниципальным имуществом в городском поселении Кондинское на 2014-2016 годы"</t>
  </si>
  <si>
    <t>0407404</t>
  </si>
  <si>
    <t>0500000</t>
  </si>
  <si>
    <t>0510610</t>
  </si>
  <si>
    <t>Подпрограмма "Содержание мест захоронения" муниципальной программы городского поселения Кондинское "Благоустройство муниципального образования городское поселение Кондинское" на 2014-2016 годы</t>
  </si>
  <si>
    <t>0520640</t>
  </si>
  <si>
    <t>0550650</t>
  </si>
  <si>
    <t>0540650</t>
  </si>
  <si>
    <t>Программа "Развитие культуры, молодежной политики, физической культуры и спорта в городском поселении Кондинское на 2014-2016 годы"</t>
  </si>
  <si>
    <t>0600000</t>
  </si>
  <si>
    <t>0620059</t>
  </si>
  <si>
    <t>0610059</t>
  </si>
  <si>
    <t>Программа "Обеспечение прав и законных интересов населения городского поселения Кондинское в отдельных сферах жизнедеятельности на 2014-2016 годы"</t>
  </si>
  <si>
    <t>0100000</t>
  </si>
  <si>
    <t>0110240</t>
  </si>
  <si>
    <t>0120022</t>
  </si>
  <si>
    <t>0637004</t>
  </si>
  <si>
    <t>Программа "Защита населения и территорий от чрезвычайных ситуаций, обеспечение пожарной безопасности в городском поселении Кондинское на 2014-2016 годы"</t>
  </si>
  <si>
    <t>0227402</t>
  </si>
  <si>
    <t>Расходы на обеспечение функций органов местного самоуправления</t>
  </si>
  <si>
    <t>Прочие мероприятия органов местного самоуправления</t>
  </si>
  <si>
    <t>0110000</t>
  </si>
  <si>
    <t>Обеспечение противопожарной защиты населения и объектов муниципальной собственности в рамках подпрограммы «Укрепление пожарной безопасности в городском поселении Кондинское" муниципальной программы "Защита населения и территорий от чрезвычайных ситуаций, обеспечение пожарной безопасности в городском поселении Кондинское на 2014-2016 годы"</t>
  </si>
  <si>
    <t>0220000</t>
  </si>
  <si>
    <t>0310000</t>
  </si>
  <si>
    <t>0320000</t>
  </si>
  <si>
    <t>0330000</t>
  </si>
  <si>
    <t>Мероприятия в сфере средств массовой информации</t>
  </si>
  <si>
    <t>0510000</t>
  </si>
  <si>
    <t>Прочие мероприятия в рамках подпрограммы "Содержание мест захоронения" муниципальной программы городского поселения Кондинское "Благоустройство муниципального образования городское поселение Кондинское" на 2014-2016 годы</t>
  </si>
  <si>
    <t>0520000</t>
  </si>
  <si>
    <t>0540000</t>
  </si>
  <si>
    <t>0550000</t>
  </si>
  <si>
    <t>0620000</t>
  </si>
  <si>
    <t>0610000</t>
  </si>
  <si>
    <t>0120000</t>
  </si>
  <si>
    <t>0630000</t>
  </si>
  <si>
    <t>Программа "Реконструкция, капитальный ремонт и содержание дорожно-уличной сети в городском поселении Кондинское на 2014-2016 годы"</t>
  </si>
  <si>
    <t xml:space="preserve">Программа "Благоустройство муниципального образования городское поселение Кондинское на 2014-2016 годы" </t>
  </si>
  <si>
    <t>0400000</t>
  </si>
  <si>
    <t>к  решению Совета депутатов</t>
  </si>
  <si>
    <t>к решению Совета депутатов</t>
  </si>
  <si>
    <t>2017 год</t>
  </si>
  <si>
    <t>от "__" ________ 2014 года № ___</t>
  </si>
  <si>
    <t>Доходная часть бюджета муниципального образования городское поселение Кондинское на 2015 год и на плановый период 2016 и 2017 годов</t>
  </si>
  <si>
    <t>Расходы на обеспечение функций органов местного самоуправления (в части администрирования)</t>
  </si>
  <si>
    <t>6005930</t>
  </si>
  <si>
    <t>6005931</t>
  </si>
  <si>
    <t>Мероприятия по содействию трудоустройству граждан (бюджет округа)</t>
  </si>
  <si>
    <t>6005604</t>
  </si>
  <si>
    <t>0337403</t>
  </si>
  <si>
    <t>Взносы на капитальный ремонт общего имущества в многоквартирном доме</t>
  </si>
  <si>
    <t>6000354</t>
  </si>
  <si>
    <t>6003501</t>
  </si>
  <si>
    <t>6007001</t>
  </si>
  <si>
    <t>6005516</t>
  </si>
  <si>
    <t>Предоставление субвенций на возмещение недополученных доходов организациям, осуществляющим реализацию населению сжиженного газа по социально-ориентированным розничным ценам (газоснабжение)</t>
  </si>
  <si>
    <t>Мероприятия по разработке схем водоснабжения и водоотведения (бюджет автономного округа)</t>
  </si>
  <si>
    <t>6005436</t>
  </si>
  <si>
    <t>Мероприятия по разработке схем водоснабжения и водоотведения  (бюджет района)</t>
  </si>
  <si>
    <t>6006436</t>
  </si>
  <si>
    <t>Муниципальная программа "Подготовка и проведение празднования 300-летия со дня образования поселка Кондинское"</t>
  </si>
  <si>
    <t>0700000</t>
  </si>
  <si>
    <t>Мероприятия в рамках муниципальной программы "Подготовка и проведение празднования 300-летия со дня образования поселка Кондинское"</t>
  </si>
  <si>
    <t>0707407</t>
  </si>
  <si>
    <t>Мероприятия по установке объектов монументально-декоративного искусства, обустройству и оборудованию спортивных и детских площадок, парков, скверов, площадей, тротуаров, проведению ремонтных работ фасадов зданий, культурно-исторических оъектов к юбилейным датам в рамках муниципальной программы "Подготовка и проведение празднования 300-летия со дня образования поселка Кондинское" (бюджет автономного округа)</t>
  </si>
  <si>
    <t>Мероприятия по установке объектов монументально-декоративного искусства, обустройству и оборудованию спортивных и детских площадок, парков, скверов, площадей, тротуаров, проведению ремонтных работ фасадов зданий, культурно-исторических оъектов к юбилейным датам в рамках муниципальной программы "Подготовка и проведение празднования 300-летия со дня образования поселка Кондинское" (бюджет поселения)</t>
  </si>
  <si>
    <t>0627406</t>
  </si>
  <si>
    <t>Мероприятия направленные на реализацию Указов Президента Российской Федерации (бюджет автономного округа)</t>
  </si>
  <si>
    <t>0615471</t>
  </si>
  <si>
    <t>Мероприятия направленные на реализацию Указов Президента Российской Федерации (бюджет поселения)</t>
  </si>
  <si>
    <t>0616471</t>
  </si>
  <si>
    <t>0617406</t>
  </si>
  <si>
    <t>на 2016-2017 годы</t>
  </si>
  <si>
    <t>6005430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</si>
  <si>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 (бюджет автономного округа)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</si>
  <si>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 (бюджет района)</t>
  </si>
  <si>
    <t>6006430</t>
  </si>
  <si>
    <t>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автономного округа по социально ориентированным тарифам</t>
  </si>
  <si>
    <t>Перечень муниципальных программ,  реализуемых в муниципальном образовании  городское поселение Кондинское на 2015 год  и на плановый период 2016 и 2017 годов</t>
  </si>
  <si>
    <t>320</t>
  </si>
  <si>
    <t>110</t>
  </si>
  <si>
    <t>850</t>
  </si>
  <si>
    <t>Программа "Подготовка и проведение празднования 300-летия со дня образования поселка Кондинское"</t>
  </si>
  <si>
    <t>Распределение бюджетных ассигнований по разделам и подразделам классификации расходов бюджета муниципального образования городское поселение Кондинское         на 2015 год</t>
  </si>
  <si>
    <t>на 2015 год</t>
  </si>
  <si>
    <t xml:space="preserve"> 2017 год (тыс. рублей)</t>
  </si>
  <si>
    <t>Субвенции бюджетам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</si>
  <si>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</si>
  <si>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000 2 02 01001 00 0000 151</t>
  </si>
  <si>
    <t>Дотация на выравнивание бюджетной обеспеченности</t>
  </si>
  <si>
    <t>000 2 02 03003 00 0000 151</t>
  </si>
  <si>
    <t>000 2 02 03015 00 0000 151</t>
  </si>
  <si>
    <t>000 2 02 03024 00 0000 151</t>
  </si>
  <si>
    <t>Субвенции местным бюджетам на выполнение передаваемых полномочий субъектов Российской Федерации</t>
  </si>
  <si>
    <t>000 2 02 04999 00 0000 151</t>
  </si>
  <si>
    <t>Прочие межбюджетные трансферты, передаваемые бюджетам</t>
  </si>
  <si>
    <t xml:space="preserve">целевым статьям (муниципальным программам поселения и непрограммным направлениям </t>
  </si>
  <si>
    <t xml:space="preserve">деятельности), группам и подгруппам видов расходов классификации расходов бюджета </t>
  </si>
  <si>
    <t>Ведомственная структура расходов бюджета</t>
  </si>
  <si>
    <t xml:space="preserve">Распределение бюджетных ассигнований по целевым статьям </t>
  </si>
  <si>
    <t>(муниципальным программам поселения и непрограммным направлениям деятельности),</t>
  </si>
  <si>
    <t xml:space="preserve"> группам и подгруппам видов расходов классификации расходов бюджета</t>
  </si>
  <si>
    <r>
      <t xml:space="preserve">                                                                                                    </t>
    </r>
    <r>
      <rPr>
        <sz val="10"/>
        <rFont val="Times New Roman"/>
        <family val="1"/>
        <charset val="204"/>
      </rPr>
      <t>Приложение 7</t>
    </r>
  </si>
  <si>
    <t>Приложение 9</t>
  </si>
  <si>
    <t xml:space="preserve"> 2016 год (тыс.рублей)</t>
  </si>
  <si>
    <t>Приложение 11</t>
  </si>
  <si>
    <t>Распределение бюджетных ассигнований по разделам и подразделам классификации расходов бюджета муниципального образования городское поселение Кондинское на 2016-2017 годы</t>
  </si>
  <si>
    <t>Наименование групп, подгрупп, статей, подстатей, элементов,программ(подпрограмм),кодов экономической классификации источников внутреннего финансирования дефицита бюджета</t>
  </si>
  <si>
    <t>Сумма на 2015 год</t>
  </si>
  <si>
    <t>Сумма на 2016 год</t>
  </si>
  <si>
    <t>Сумма на 2017 год</t>
  </si>
  <si>
    <t>Код бюджетной классификации</t>
  </si>
  <si>
    <t>000 01 05 02 01 10 0000 510</t>
  </si>
  <si>
    <t>000 01 05 02 01 10 0000 610</t>
  </si>
  <si>
    <t>Источники внутреннего финансирования дефицита бюджета муниципального образования городское поселение Кондинское на 2015 год и плановый период 2016 и 2017 годов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</si>
  <si>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</si>
  <si>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</si>
  <si>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>Наименование кода классификации доходов</t>
  </si>
  <si>
    <t>Код бюджетной классификации   Российской Федерации</t>
  </si>
  <si>
    <t>от 30 декабря  2014 года № 65</t>
  </si>
  <si>
    <t>от 30 декабря 2014 года № 65</t>
  </si>
  <si>
    <t>Муниципальная программа "Обеспечение прав и законных интересов населения городского поселения Кондинское в отдельных сферах жизнедеятельности на 2014-2016 годы и на период до 2020 года"</t>
  </si>
  <si>
    <t>Подпрограмма "Развитие муниципальной службы  и кадрового резерва" муниципальной программы городского поселения Кондинское "Обеспечение прав и законных интересов населения городского поселения Кондинское в отдельных сферах жизнедеятельности на 2014-2016 годы и на период до 2020 года"</t>
  </si>
  <si>
    <t>Расходы на обеспечение функций органами местного самоуправления в рамках подпрограммы "Развитие муниципальной службы  и кадрового резерва" муниципальной программы городского поселения Кондинское "Обеспечение прав и законных интересов населения городского поселения Кондинское в отдельных сферах жизнедеятельности на 2014-2016 годы и на период до 2020 года"</t>
  </si>
  <si>
    <t>Муниципальная программа "Защита населения и территорий от чрезвычайных ситуаций, обеспечение пожарной безопасности в городском поселении Кондинское на 2014-2016 годы и на период до 2020 года"</t>
  </si>
  <si>
    <t>Подпрограмма «Укрепление пожарной безопасности в городском поселении Кондинское" муниципальной программы "Защита населения и территорий от чрезвычайных ситуаций, обеспечение пожарной безопасности в городском поселении Кондинское на 2014-2016 годы и на период до 2020 года"</t>
  </si>
  <si>
    <t>Обеспечение противопожарной защиты населения и объектов муниципальной собственности в рамках подпрограммы «Укрепление пожарной безопасности в городском поселении Кондинское" муниципальной программы "Защита населения и территорий от чрезвычайных ситуаций, обеспечение пожарной безопасности в городском поселении Кондинское на 2014-2016 годы и на период до 2020 года"</t>
  </si>
  <si>
    <t>Муниципальная программа "Реконструкция, капитальный ремонт и содержание дорожно-уличной сети в городском поселении Кондинское на 2014-2016 годы и на период до 2020 года"</t>
  </si>
  <si>
    <t>Подпрограмма "Предоставление субсидий индивидуальным предпринимателям и юридическим лицам на организацию транспортного обслуживания населения на внутрипоселковых маршрутах" муниципальной программы городского поселения Кондинское "Реконструкция, капитальный ремонт и содержание дорожно-уличной сети в городском поселении Кондинское на 2014-2016 годы и на период до 2020 года"</t>
  </si>
  <si>
    <t>Отдельные мероприятия в области автомобильного транспорта в рамках подпрограммы "Предоставление субсидий индивидуальным предпринимателям и юридическим лицам на организацию транспортного обслуживания населения на внутрипоселковых маршрутах" муниципальной программы городского поселения Кондинское "Реконструкция, капитальный ремонт и содержание дорожно-уличной сети в городском поселении Кондинское на 2014-2016 годы и на период до 2020 года"</t>
  </si>
  <si>
    <t xml:space="preserve">Муниципальная программа «Реконструкция, капитальный ремонт и содержание дорожно-уличной сети в городском поселении Кондинское на 2014-2016 годы и на период до 2020 года" </t>
  </si>
  <si>
    <t xml:space="preserve">Подпрограмма "Содержание, строительство, реконструкция, капитальный ремонт и ремонт дорог и пешеходных зон" муниципальной программы городского поселения Кондинское «Реконструкция, капитальный ремонт и содержание дорожно-уличной сети в городском поселении Кондинское на 2014-2016 годы и на период до 2020 года" </t>
  </si>
  <si>
    <t xml:space="preserve">Прочие мероприятия в рамках подпрограммы "Содержание, строительство, реконструкция, капитальный ремонт и ремонт дорог и пешеходных зон" муниципальной программы городского поселения Кондинское «Реконструкция, капитальный ремонт и содержание дорожно-уличной сети в городском поселении Кондинское на 2014-2016 годы и на период до 2020 года" </t>
  </si>
  <si>
    <t xml:space="preserve">Подпрограмма "Безопасность дорожного движения" муниципальной программы городского поселения Кондинское «Реконструкция, капитальный ремонт и содержание дорожно-уличной сети в городском поселении Кондинское на 2014-2016 годы и на период до 2020 года" </t>
  </si>
  <si>
    <t xml:space="preserve">Прочие мероприятия в рамках подпрограммы "Безопасность дорожного движения" муниципальной программы городского поселения Кондинское «Реконструкция, капитальный ремонт и содержание дорожно-уличной сети в городском поселении Кондинское на 2014-2016 годы и на период до 2020 года" </t>
  </si>
  <si>
    <t>Муниципальная программа "Управление муниципальным имуществом в городском поселении Кондинское на 2014-2016 годы и на период до 2020 года"</t>
  </si>
  <si>
    <t>Мероприятия в рамках муниципальной программы "Управление муниципальным имуществом в городском поселении Кондинское на 2014-2016 годы и на период до 2020 года"</t>
  </si>
  <si>
    <t>Муниципальная программа "Благоустройство муниципального образования городского поселения Кондинское на 2014-2016 годы и на период до 2020 года"</t>
  </si>
  <si>
    <t>Подпрограмма "Содержание уличного освещения" муниципальной программы городского поселения Кондинское "Благоустройство муниципального образования городское поселение Кондинское на 2014-2016 годы и на период до 2020 года"</t>
  </si>
  <si>
    <t>Прочие мероприятия в рамках подпрограммы "Содержание уличного освещения" муниципальной программы городского поселения Кондинское "Благоустройство муниципального образования городское поселение Кондинское на 2014-2016 годы и на период до 2020 года"</t>
  </si>
  <si>
    <t>Подпрограмма "Санитарная очистка поселка" муниципальной программы городского поселения Кондинское "Благоустройство муниципального образования городское поселение Кондинское на 2014-2016 годы и на период до 2020 года"</t>
  </si>
  <si>
    <t>Прочие мероприятия в рамках подпрограммы "Санитарная очистка поселка" муниципальной программы городского поселения Кондинское "Благоустройство муниципального образования городское поселение Кондинское на 2014-2016 годы и на период до 2020 года"</t>
  </si>
  <si>
    <t>Подпрограмма "Прочее благоустройство" муниципальной программы городского поселения Кондинское "Благоустройство муниципального образования городское поселение Кондинское на 2014-2016 годы и на период до 2020 года"</t>
  </si>
  <si>
    <t>Прочие мероприятия в рамках подпрограммы "Прочее благоустройство" муниципальной программы городского поселения Кондинское "Благоустройство муниципального образования городское поселение Кондинское на 2014-2016 годы и на период до 2020 года"</t>
  </si>
  <si>
    <t>Муниципальная программа "Развитие культуры, молодежной политики, физической культуры и спорта в городском поселении Кондинское на 2014-2016 годы и на период до 2020 года"</t>
  </si>
  <si>
    <t>Подпрограмма "Развитие молодежной политики" муниципальной программы городского поселения Кондинское "Развитие культуры, молодежной политики, физической культуры и спорта в городском поселении Кондинское на 2014-2016 годы и на период до 2020 года"</t>
  </si>
  <si>
    <t>Расходы на обеспечение деятельности (оказание услуг) муниципальных учреждений в рамках подпрограммы "Развитие молодежной политики" муниципальной программы городского поселения Кондинское "Развитие культуры, молодежной политики, физической культуры и спорта в городском поселении Кондинское на 2014-2016 годы и на период до 2020 года"</t>
  </si>
  <si>
    <t>Прочие мероприятия в рамках подпрограммы "Развитие молодежной политики" муниципальной программы городского поселения Кондинское "Развитие культуры, молодежной политики, физической культуры и спорта в городском поселении Кондинское на 2014-2016 годы и на период до 2020 года"</t>
  </si>
  <si>
    <t>Подпрограмма "Развитие культуры" муниципальной программы городского поселения Кондинское "Развитие культуры, молодежной политики, физической культуры и спорта в городском поселении Кондинское на 2014-2016 годы и на период до 2020 года"</t>
  </si>
  <si>
    <t>Расходы на обеспечение деятельности (оказание услуг) муниципальных учреждений в рамках подпрограммы "Развитие культуры" муниципальной программы городского поселения Кондинское "Развитие культуры, молодежной политики, физической культуры и спорта в городском поселении Кондинское на 2014-2016 годы и на период до 2020 года"</t>
  </si>
  <si>
    <t>Прочие мероприятия в рамках подпрограммы "Развитие культуры" муниципальной программы городского поселения Кондинское "Развитие культуры, молодежной политики, физической культуры и спорта в городском поселении Кондинское на 2014-2016 годы и на период до 2020 года"</t>
  </si>
  <si>
    <t>Подпрограмма "Дополнительное пенсионное обеспечение отдельных категорий граждан" муниципальной программы городского поселения Кондинское "Обеспечение прав и законных интересов населения городского поселения Кондинское в отдельных сферах жизнедеятельности на 2014-2016 годы и на период до 2020 года"</t>
  </si>
  <si>
    <t>Реализация мероприятий в рамках подпрограммы "Дополнительное пенсионное обеспечение отдельных категорий граждан" муниципальной программы городского поселения Кондинское "Обеспечение прав и законных интересов населения городского поселения Кондинское в отдельных сферах жизнедеятельности на 2014-2016 годы и на период до 2020 года"</t>
  </si>
  <si>
    <t>Подпрограмма "Развитие физической культуры и спорта" муниципальной программы городского поселения Кондинское "Развитие культуры, молодежной политики, физической культуры и спорта в городском поселении Кондинское на 2014-2016 годы и на период до 2020 года"</t>
  </si>
  <si>
    <t>Прочие мероприятия в рамках подпрограммы "Развитие физической культуры и спорта" муниципальной программы городского поселения Кондинское "Развитие культуры, молодежной политики, физической культуры и спорта в городском поселении Кондинское на 2014-2016 годы и на период до 2020 года"</t>
  </si>
  <si>
    <t>Расходы на обеспечение деятельности (оказание услуг) муниципальных учреждений в рамках подпрограммы "Развитие культуры" муниципальной программы городского поселения Кондинское "Развитие культуры, молодежной политики, физической культуры и спорта в городском поселении Кондинское на 2014-2016 годы и на период до 2020 года и на период до 2020 года"</t>
  </si>
  <si>
    <t>Программа "Развитие культуры, молодежной политики, физической культуры и спорта в городском поселении Кондинское на 2014-2016 годы и на период до 2020 года"</t>
  </si>
  <si>
    <t>Подпрограмма "Содержание мест захоронения" муниципальной программы городского поселения Кондинское "Благоустройство муниципального образования городское поселение Кондинское на 2014-2016 годы и на период до 2020 года"</t>
  </si>
  <si>
    <t>Прочие мероприятия в рамках подпрограммы "Содержание мест захоронения" муниципальной программы городского поселения Кондинское "Благоустройство муниципального образования городское поселение Кондинское на 2014-2016 годы и на период до 2020 года"</t>
  </si>
  <si>
    <t>06</t>
  </si>
  <si>
    <t>Охрана окружающей среды</t>
  </si>
  <si>
    <t>Другие вопросы в области озраны окружающей среды</t>
  </si>
  <si>
    <t>0547006</t>
  </si>
  <si>
    <t>Мероприятия направленные на улучшение санитарного состояния территории населенных пунктов  городского поселения Кондинское в рамках подпрограммы "Санитарная очистка поселка" муниципальной программы городского поселения Кондинское "Благоустройство муниципального образования городское поселение Кондинское на 2014-2016 годы и на период до 2020 года"</t>
  </si>
  <si>
    <t>000 2 02 01003 13 0000 151</t>
  </si>
  <si>
    <t>000 2 02 01001 13 0000 151</t>
  </si>
  <si>
    <t>000 2 02 03003 13 0000 151</t>
  </si>
  <si>
    <t>000 2 02 03015 13 0000 151</t>
  </si>
  <si>
    <t>000 2 02 03024 13 0000 151</t>
  </si>
  <si>
    <t>000 2 02 04999 13 0000 151</t>
  </si>
  <si>
    <t>000 2 02 01003 00 0000 151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</si>
  <si>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</si>
  <si>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</si>
  <si>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</si>
  <si>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государственную регистрацию актов гражданского состояния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</si>
  <si>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</si>
  <si>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</si>
  <si>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городских поселений</t>
  </si>
  <si>
    <t>Защита населения и территории от чрезвычайных ситуаций природного и техногенного характера, гражданская оборона</t>
  </si>
  <si>
    <t>0210000</t>
  </si>
  <si>
    <t>0217402</t>
  </si>
  <si>
    <t>Подпрограмма «Организация и обеспечение мероприятий в сфере гражданской обороны, защиты населения и территории городского поселения Кондинское от чрезвычайных ситуаций" муниципальной программы "Защита населения и территорий от чрезвычайных ситуаций, обеспечение пожарной безопасности в городском поселении Кондинское на 2014-2016 годы и на период до 2020 года"</t>
  </si>
  <si>
    <t>Повышение эффективности мер защиты населения от чрезвычайных ситуаций природного и техногенного характера в рамках подпрограммы «Организация и обеспечение мероприятий в сфере гражданской обороны, защиты населения и территории городского поселения Кондинское от чрезвычайных ситуаций" муниципальной программы "Защита населения и территорий от чрезвычайных ситуаций, обеспечение пожарной безопасности в городском поселении Кондинское на 2014-2016 годы и на период до 2020 года"</t>
  </si>
  <si>
    <t>Осуществление полномочий по государственной регистрации актов гражданского состояния (федеральный бюджет)</t>
  </si>
  <si>
    <t>Осуществление полномочий по государственной регистрации актов гражданского состояния из бюджета автономного округа</t>
  </si>
  <si>
    <t>Приложение 2</t>
  </si>
  <si>
    <r>
      <t xml:space="preserve">                                                                                                    </t>
    </r>
    <r>
      <rPr>
        <sz val="10"/>
        <rFont val="Times New Roman"/>
        <family val="1"/>
        <charset val="204"/>
      </rPr>
      <t>Приложение 3</t>
    </r>
  </si>
  <si>
    <r>
      <t xml:space="preserve">                                                                                                    </t>
    </r>
    <r>
      <rPr>
        <sz val="10"/>
        <rFont val="Times New Roman"/>
        <family val="1"/>
        <charset val="204"/>
      </rPr>
      <t>Приложение 6</t>
    </r>
  </si>
  <si>
    <t>0555608</t>
  </si>
  <si>
    <t>Прочие мероприятия в рамках подпрограммы "Прочее благоустройство" муниципальной программы городского поселения Кондинское "Благоустройство муниципального образования городское поселение Кондинское на 2014-2016 годы и на период до 2020 года" (ОБ)</t>
  </si>
  <si>
    <t>Уплата налога на имущество организаций и земельного налога</t>
  </si>
  <si>
    <t>851</t>
  </si>
  <si>
    <t>000 2 02 01999 13 0000 151</t>
  </si>
  <si>
    <t>Прочие дотации бюджетам городских поселений</t>
  </si>
  <si>
    <t>000 2 02 01999 00 0000 151</t>
  </si>
  <si>
    <t>Прочие дотации</t>
  </si>
  <si>
    <t>12</t>
  </si>
  <si>
    <t>0800000</t>
  </si>
  <si>
    <t>0807408</t>
  </si>
  <si>
    <t>Муниципальная программа "Энергосбережение и повышение энергетической эффективности в муниципальном образовании городское поселение Кондинское на 2015-2020 годы"</t>
  </si>
  <si>
    <t>Мероприятия в рамках муниципальной программы "Энергосбережение и повышение энергетической эффективности в муниципальном образовании городское поселение Кондинское на 2015-2020 годы"</t>
  </si>
  <si>
    <t>Мероприятия по реконструкции, расширению, модернизации, строительству и капитальному ремонту объектов коммунального комплекса (подготовка к осенне-зимнему периоду) (бюджет автономного округа)</t>
  </si>
  <si>
    <t>Мероприятия по реконструкции, расширению, модернизации, строительству и капитальному ремонту объектов коммунального комплекса (подготовка к осенне-зимнему периоду) (бюджет района)</t>
  </si>
  <si>
    <t>0705452</t>
  </si>
  <si>
    <t>Мероприятия по установке объектов монументально-декоративного искусства, обустройству и оборудованию спортивных и детских площадок, парков, скверов, площадей, тротуаров, проведению ремонтных работ фасадов зданий, культурно-исторических оъектов к юбилейным датам в рамках муниципальной программы "Подготовка и проведение празднования 300-летия со дня образования поселка Кондинское"</t>
  </si>
  <si>
    <t>0707402</t>
  </si>
  <si>
    <t xml:space="preserve">Отдельные мероприятия в области автомобильного транспорта </t>
  </si>
  <si>
    <t>6000303</t>
  </si>
  <si>
    <t>Мероприятия по установке объектов монументально-декоративного искусства, обустройству и оборудованию спортивных и детских площадок, парков, скверов, площадей, тротуаров, проведению ремонтных работ фасадов зданий, культурно-исторических объектов к юбилейным датам в рамках муниципальной программы "Подготовка и проведение празднования 300-летия со дня образования поселка Кондинское"</t>
  </si>
  <si>
    <t>Мероприятия по установке объектов монументально-декоративного искусства, обустройству и оборудованию спортивных и детских площадок, парков, скверов, площадей, тротуаров, проведению ремонтных работ фасадов зданий, культурно-исторических объектов к юбилейным датам в рамках муниципальной программы "Подготовка и проведение празднования 300-летия со дня образования поселка Кондинское" (бюджет автономного округа)</t>
  </si>
  <si>
    <t>Мероприятия по установке объектов монументально-декоративного искусства, обустройству и оборудованию спортивных и детских площадок, парков, скверов, площадей, тротуаров, проведению ремонтных работ фасадов зданий, культурно-исторических объектов к юбилейным датам в рамках муниципальной программы "Подготовка и проведение празднования 300-летия со дня образования поселка Кондинское" (бюджет поселения)</t>
  </si>
  <si>
    <t>0706452</t>
  </si>
  <si>
    <t>от 30 сентября 2015 года № 102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</si>
</sst>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4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Arial"/>
    </font>
    <font>
      <sz val="10"/>
      <name val="Times New Roman CYR"/>
    </font>
    <font>
      <sz val="11"/>
      <name val="Calibri"/>
      <family val="2"/>
      <charset val="204"/>
    </font>
    <font>
      <b/>
      <i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 CYR"/>
    </font>
    <font>
      <b/>
      <i/>
      <sz val="10"/>
      <name val="Times New Roman CYR"/>
    </font>
    <font>
      <b/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208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0" fontId="6" fillId="0" borderId="2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65" fontId="1" fillId="4" borderId="1" xfId="0" applyNumberFormat="1" applyFont="1" applyFill="1" applyBorder="1" applyAlignment="1">
      <alignment horizontal="right"/>
    </xf>
    <xf numFmtId="165" fontId="1" fillId="4" borderId="1" xfId="0" applyNumberFormat="1" applyFont="1" applyFill="1" applyBorder="1"/>
    <xf numFmtId="165" fontId="1" fillId="0" borderId="1" xfId="0" applyNumberFormat="1" applyFont="1" applyBorder="1"/>
    <xf numFmtId="165" fontId="1" fillId="0" borderId="2" xfId="0" applyNumberFormat="1" applyFont="1" applyBorder="1" applyAlignment="1"/>
    <xf numFmtId="165" fontId="1" fillId="0" borderId="3" xfId="0" applyNumberFormat="1" applyFont="1" applyBorder="1" applyAlignment="1">
      <alignment horizontal="right"/>
    </xf>
    <xf numFmtId="165" fontId="1" fillId="0" borderId="3" xfId="0" applyNumberFormat="1" applyFont="1" applyBorder="1" applyAlignment="1"/>
    <xf numFmtId="165" fontId="7" fillId="0" borderId="1" xfId="0" applyNumberFormat="1" applyFont="1" applyBorder="1"/>
    <xf numFmtId="165" fontId="4" fillId="2" borderId="1" xfId="0" applyNumberFormat="1" applyFont="1" applyFill="1" applyBorder="1"/>
    <xf numFmtId="165" fontId="1" fillId="0" borderId="2" xfId="0" applyNumberFormat="1" applyFont="1" applyBorder="1" applyAlignment="1">
      <alignment horizontal="right"/>
    </xf>
    <xf numFmtId="165" fontId="4" fillId="0" borderId="1" xfId="0" applyNumberFormat="1" applyFont="1" applyBorder="1"/>
    <xf numFmtId="165" fontId="4" fillId="3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wrapText="1"/>
    </xf>
    <xf numFmtId="49" fontId="6" fillId="4" borderId="1" xfId="0" applyNumberFormat="1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/>
    <xf numFmtId="0" fontId="1" fillId="0" borderId="4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1" fillId="0" borderId="4" xfId="0" applyFont="1" applyFill="1" applyBorder="1" applyAlignment="1"/>
    <xf numFmtId="0" fontId="1" fillId="0" borderId="0" xfId="0" applyFont="1" applyFill="1" applyAlignment="1"/>
    <xf numFmtId="165" fontId="1" fillId="0" borderId="0" xfId="0" applyNumberFormat="1" applyFont="1" applyAlignment="1"/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49" fontId="1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" fillId="0" borderId="1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" fillId="5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5" fontId="1" fillId="0" borderId="3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49" fontId="0" fillId="0" borderId="1" xfId="0" applyNumberFormat="1" applyBorder="1"/>
    <xf numFmtId="0" fontId="4" fillId="0" borderId="1" xfId="0" applyFont="1" applyFill="1" applyBorder="1" applyAlignment="1"/>
    <xf numFmtId="0" fontId="10" fillId="5" borderId="1" xfId="0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 wrapText="1"/>
    </xf>
    <xf numFmtId="49" fontId="1" fillId="4" borderId="2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right"/>
    </xf>
    <xf numFmtId="49" fontId="1" fillId="6" borderId="1" xfId="0" applyNumberFormat="1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3" fillId="0" borderId="0" xfId="0" applyFont="1"/>
    <xf numFmtId="0" fontId="15" fillId="5" borderId="8" xfId="1" applyNumberFormat="1" applyFont="1" applyFill="1" applyBorder="1" applyAlignment="1" applyProtection="1">
      <alignment wrapText="1"/>
      <protection hidden="1"/>
    </xf>
    <xf numFmtId="0" fontId="10" fillId="0" borderId="1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 wrapText="1"/>
    </xf>
    <xf numFmtId="0" fontId="15" fillId="0" borderId="8" xfId="1" applyNumberFormat="1" applyFont="1" applyFill="1" applyBorder="1" applyAlignment="1" applyProtection="1">
      <alignment wrapText="1"/>
      <protection hidden="1"/>
    </xf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wrapText="1"/>
    </xf>
    <xf numFmtId="0" fontId="15" fillId="5" borderId="5" xfId="1" applyNumberFormat="1" applyFont="1" applyFill="1" applyBorder="1" applyAlignment="1" applyProtection="1">
      <alignment wrapText="1"/>
      <protection hidden="1"/>
    </xf>
    <xf numFmtId="0" fontId="1" fillId="4" borderId="1" xfId="0" applyFont="1" applyFill="1" applyBorder="1" applyAlignment="1">
      <alignment horizontal="center" wrapText="1"/>
    </xf>
    <xf numFmtId="165" fontId="1" fillId="4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justify" wrapText="1"/>
    </xf>
    <xf numFmtId="49" fontId="4" fillId="0" borderId="2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/>
    <xf numFmtId="0" fontId="14" fillId="0" borderId="0" xfId="0" applyNumberFormat="1" applyFont="1"/>
    <xf numFmtId="0" fontId="17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49" fontId="12" fillId="0" borderId="1" xfId="0" applyNumberFormat="1" applyFont="1" applyFill="1" applyBorder="1" applyAlignment="1">
      <alignment horizontal="center"/>
    </xf>
    <xf numFmtId="165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top" wrapText="1"/>
    </xf>
    <xf numFmtId="165" fontId="1" fillId="0" borderId="1" xfId="0" applyNumberFormat="1" applyFont="1" applyBorder="1" applyAlignment="1"/>
    <xf numFmtId="0" fontId="19" fillId="5" borderId="8" xfId="1" applyNumberFormat="1" applyFont="1" applyFill="1" applyBorder="1" applyAlignment="1" applyProtection="1">
      <alignment wrapText="1"/>
      <protection hidden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horizontal="center"/>
    </xf>
    <xf numFmtId="0" fontId="20" fillId="5" borderId="5" xfId="1" applyNumberFormat="1" applyFont="1" applyFill="1" applyBorder="1" applyAlignment="1" applyProtection="1">
      <alignment wrapText="1"/>
      <protection hidden="1"/>
    </xf>
    <xf numFmtId="49" fontId="12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49" fontId="12" fillId="0" borderId="2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Border="1" applyAlignment="1">
      <alignment horizontal="center" wrapText="1"/>
    </xf>
    <xf numFmtId="164" fontId="12" fillId="0" borderId="1" xfId="0" applyNumberFormat="1" applyFont="1" applyBorder="1" applyAlignment="1">
      <alignment wrapText="1"/>
    </xf>
    <xf numFmtId="0" fontId="20" fillId="0" borderId="8" xfId="1" applyNumberFormat="1" applyFont="1" applyFill="1" applyBorder="1" applyAlignment="1" applyProtection="1">
      <alignment wrapText="1"/>
      <protection hidden="1"/>
    </xf>
    <xf numFmtId="165" fontId="4" fillId="0" borderId="1" xfId="0" applyNumberFormat="1" applyFont="1" applyBorder="1" applyAlignment="1">
      <alignment vertical="top" wrapText="1"/>
    </xf>
    <xf numFmtId="0" fontId="3" fillId="0" borderId="0" xfId="0" applyFont="1" applyBorder="1" applyAlignment="1"/>
    <xf numFmtId="0" fontId="0" fillId="0" borderId="0" xfId="0" applyBorder="1"/>
    <xf numFmtId="165" fontId="1" fillId="0" borderId="11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0" fillId="0" borderId="4" xfId="0" applyBorder="1"/>
    <xf numFmtId="165" fontId="1" fillId="0" borderId="4" xfId="0" applyNumberFormat="1" applyFont="1" applyBorder="1" applyAlignment="1">
      <alignment horizontal="right"/>
    </xf>
    <xf numFmtId="165" fontId="1" fillId="0" borderId="11" xfId="0" applyNumberFormat="1" applyFont="1" applyBorder="1"/>
    <xf numFmtId="165" fontId="12" fillId="0" borderId="11" xfId="0" applyNumberFormat="1" applyFont="1" applyBorder="1" applyAlignment="1">
      <alignment horizontal="right"/>
    </xf>
    <xf numFmtId="165" fontId="12" fillId="0" borderId="11" xfId="0" applyNumberFormat="1" applyFont="1" applyBorder="1"/>
    <xf numFmtId="165" fontId="1" fillId="0" borderId="0" xfId="0" applyNumberFormat="1" applyFont="1" applyBorder="1" applyAlignment="1"/>
    <xf numFmtId="49" fontId="12" fillId="0" borderId="2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/>
    <xf numFmtId="165" fontId="12" fillId="0" borderId="1" xfId="0" applyNumberFormat="1" applyFont="1" applyBorder="1"/>
    <xf numFmtId="0" fontId="18" fillId="5" borderId="0" xfId="0" applyFont="1" applyFill="1" applyAlignment="1">
      <alignment horizontal="center"/>
    </xf>
    <xf numFmtId="165" fontId="12" fillId="0" borderId="2" xfId="0" applyNumberFormat="1" applyFont="1" applyBorder="1" applyAlignment="1">
      <alignment horizontal="right"/>
    </xf>
    <xf numFmtId="0" fontId="22" fillId="0" borderId="1" xfId="0" applyFont="1" applyBorder="1"/>
    <xf numFmtId="165" fontId="22" fillId="0" borderId="1" xfId="0" applyNumberFormat="1" applyFont="1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" fillId="0" borderId="0" xfId="0" applyFont="1" applyAlignment="1">
      <alignment wrapText="1"/>
    </xf>
    <xf numFmtId="165" fontId="0" fillId="0" borderId="0" xfId="0" applyNumberFormat="1"/>
    <xf numFmtId="164" fontId="1" fillId="4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right" wrapText="1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3" fillId="0" borderId="9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2" fillId="0" borderId="0" xfId="0" applyFont="1" applyAlignment="1">
      <alignment horizont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Tmp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workbookViewId="0">
      <selection activeCell="B5" sqref="B5:E5"/>
    </sheetView>
  </sheetViews>
  <sheetFormatPr defaultRowHeight="12.75"/>
  <cols>
    <col min="1" max="1" width="51.5703125" customWidth="1"/>
    <col min="2" max="2" width="23.7109375" customWidth="1"/>
    <col min="3" max="3" width="11.7109375" style="71" customWidth="1"/>
    <col min="4" max="4" width="11.5703125" style="71" customWidth="1"/>
    <col min="5" max="5" width="9.140625" style="71" customWidth="1"/>
  </cols>
  <sheetData>
    <row r="1" spans="1:5" ht="15.75" customHeight="1">
      <c r="A1" s="2"/>
      <c r="B1" s="188" t="s">
        <v>0</v>
      </c>
      <c r="C1" s="188"/>
      <c r="D1" s="188"/>
      <c r="E1" s="188"/>
    </row>
    <row r="2" spans="1:5" ht="15.75" customHeight="1">
      <c r="A2" s="3"/>
      <c r="B2" s="188" t="s">
        <v>206</v>
      </c>
      <c r="C2" s="188"/>
      <c r="D2" s="188"/>
      <c r="E2" s="188"/>
    </row>
    <row r="3" spans="1:5" ht="15.75" customHeight="1">
      <c r="A3" s="3"/>
      <c r="B3" s="188" t="s">
        <v>79</v>
      </c>
      <c r="C3" s="188"/>
      <c r="D3" s="188"/>
      <c r="E3" s="188"/>
    </row>
    <row r="4" spans="1:5" ht="15.75" customHeight="1">
      <c r="A4" s="3"/>
      <c r="B4" s="188" t="s">
        <v>1</v>
      </c>
      <c r="C4" s="188"/>
      <c r="D4" s="188"/>
      <c r="E4" s="188"/>
    </row>
    <row r="5" spans="1:5" ht="15.75" customHeight="1">
      <c r="A5" s="3"/>
      <c r="B5" s="188" t="s">
        <v>379</v>
      </c>
      <c r="C5" s="188"/>
      <c r="D5" s="188"/>
      <c r="E5" s="188"/>
    </row>
    <row r="6" spans="1:5" ht="15.75">
      <c r="A6" s="3"/>
      <c r="B6" s="3"/>
      <c r="C6" s="79"/>
      <c r="D6" s="79"/>
      <c r="E6" s="80"/>
    </row>
    <row r="7" spans="1:5" ht="32.25" customHeight="1">
      <c r="A7" s="189" t="s">
        <v>210</v>
      </c>
      <c r="B7" s="189"/>
      <c r="C7" s="189"/>
      <c r="D7" s="189"/>
      <c r="E7" s="189"/>
    </row>
    <row r="9" spans="1:5" ht="38.25">
      <c r="A9" s="82" t="s">
        <v>284</v>
      </c>
      <c r="B9" s="178" t="s">
        <v>285</v>
      </c>
      <c r="C9" s="178" t="s">
        <v>275</v>
      </c>
      <c r="D9" s="178" t="s">
        <v>276</v>
      </c>
      <c r="E9" s="178" t="s">
        <v>277</v>
      </c>
    </row>
    <row r="10" spans="1:5" ht="16.5" customHeight="1">
      <c r="A10" s="98" t="s">
        <v>111</v>
      </c>
      <c r="B10" s="81" t="s">
        <v>124</v>
      </c>
      <c r="C10" s="10">
        <f>9430+86+109.6+50</f>
        <v>9675.6</v>
      </c>
      <c r="D10" s="10">
        <v>9651.7999999999993</v>
      </c>
      <c r="E10" s="10">
        <v>9871.5</v>
      </c>
    </row>
    <row r="11" spans="1:5" ht="17.25" customHeight="1">
      <c r="A11" s="98" t="s">
        <v>112</v>
      </c>
      <c r="B11" s="81" t="s">
        <v>125</v>
      </c>
      <c r="C11" s="10">
        <f>C12</f>
        <v>41095.199999999997</v>
      </c>
      <c r="D11" s="10">
        <f>D12</f>
        <v>37855</v>
      </c>
      <c r="E11" s="10">
        <f>E12</f>
        <v>38439.300000000003</v>
      </c>
    </row>
    <row r="12" spans="1:5" ht="26.25" customHeight="1">
      <c r="A12" s="72" t="s">
        <v>113</v>
      </c>
      <c r="B12" s="8" t="s">
        <v>126</v>
      </c>
      <c r="C12" s="9">
        <f>C13+C20+C27</f>
        <v>41095.199999999997</v>
      </c>
      <c r="D12" s="9">
        <f t="shared" ref="D12:E12" si="0">D13+D20+D27</f>
        <v>37855</v>
      </c>
      <c r="E12" s="9">
        <f t="shared" si="0"/>
        <v>38439.300000000003</v>
      </c>
    </row>
    <row r="13" spans="1:5" ht="25.5">
      <c r="A13" s="98" t="s">
        <v>114</v>
      </c>
      <c r="B13" s="8" t="s">
        <v>127</v>
      </c>
      <c r="C13" s="10">
        <f>C14+C16+C18</f>
        <v>30338.3</v>
      </c>
      <c r="D13" s="10">
        <f t="shared" ref="D13:E13" si="1">D14</f>
        <v>27621</v>
      </c>
      <c r="E13" s="10">
        <f t="shared" si="1"/>
        <v>26372.2</v>
      </c>
    </row>
    <row r="14" spans="1:5">
      <c r="A14" s="99" t="s">
        <v>256</v>
      </c>
      <c r="B14" s="8" t="s">
        <v>255</v>
      </c>
      <c r="C14" s="9">
        <f>C15</f>
        <v>25689</v>
      </c>
      <c r="D14" s="9">
        <f>D15</f>
        <v>27621</v>
      </c>
      <c r="E14" s="9">
        <f>E15</f>
        <v>26372.2</v>
      </c>
    </row>
    <row r="15" spans="1:5" ht="25.5">
      <c r="A15" s="99" t="s">
        <v>340</v>
      </c>
      <c r="B15" s="8" t="s">
        <v>332</v>
      </c>
      <c r="C15" s="9">
        <v>25689</v>
      </c>
      <c r="D15" s="9">
        <v>27621</v>
      </c>
      <c r="E15" s="9">
        <v>26372.2</v>
      </c>
    </row>
    <row r="16" spans="1:5" ht="25.5">
      <c r="A16" s="99" t="s">
        <v>338</v>
      </c>
      <c r="B16" s="8" t="s">
        <v>337</v>
      </c>
      <c r="C16" s="9">
        <f>C17</f>
        <v>4438.3</v>
      </c>
      <c r="D16" s="9"/>
      <c r="E16" s="9"/>
    </row>
    <row r="17" spans="1:5" ht="25.5">
      <c r="A17" s="99" t="s">
        <v>339</v>
      </c>
      <c r="B17" s="8" t="s">
        <v>331</v>
      </c>
      <c r="C17" s="9">
        <f>2257+1881.3+300</f>
        <v>4438.3</v>
      </c>
      <c r="D17" s="9"/>
      <c r="E17" s="9"/>
    </row>
    <row r="18" spans="1:5">
      <c r="A18" s="99" t="s">
        <v>362</v>
      </c>
      <c r="B18" s="8" t="s">
        <v>361</v>
      </c>
      <c r="C18" s="9">
        <f>C19</f>
        <v>211</v>
      </c>
      <c r="D18" s="9"/>
      <c r="E18" s="9"/>
    </row>
    <row r="19" spans="1:5">
      <c r="A19" s="99" t="s">
        <v>360</v>
      </c>
      <c r="B19" s="8" t="s">
        <v>359</v>
      </c>
      <c r="C19" s="9">
        <f>120+91</f>
        <v>211</v>
      </c>
      <c r="D19" s="9"/>
      <c r="E19" s="9"/>
    </row>
    <row r="20" spans="1:5" ht="25.5">
      <c r="A20" s="98" t="s">
        <v>129</v>
      </c>
      <c r="B20" s="8" t="s">
        <v>128</v>
      </c>
      <c r="C20" s="10">
        <f>C21+C24+C26</f>
        <v>844</v>
      </c>
      <c r="D20" s="10">
        <f>D21+D24+D26</f>
        <v>923</v>
      </c>
      <c r="E20" s="10">
        <f>E21+E24+E26</f>
        <v>933</v>
      </c>
    </row>
    <row r="21" spans="1:5" ht="25.5">
      <c r="A21" s="99" t="s">
        <v>253</v>
      </c>
      <c r="B21" s="8" t="s">
        <v>257</v>
      </c>
      <c r="C21" s="9">
        <f>C22</f>
        <v>120</v>
      </c>
      <c r="D21" s="9">
        <f t="shared" ref="D21:E21" si="2">D22</f>
        <v>135</v>
      </c>
      <c r="E21" s="9">
        <f t="shared" si="2"/>
        <v>145</v>
      </c>
    </row>
    <row r="22" spans="1:5" ht="27" customHeight="1">
      <c r="A22" s="99" t="s">
        <v>341</v>
      </c>
      <c r="B22" s="8" t="s">
        <v>333</v>
      </c>
      <c r="C22" s="9">
        <f>135-15</f>
        <v>120</v>
      </c>
      <c r="D22" s="9">
        <v>135</v>
      </c>
      <c r="E22" s="9">
        <v>145</v>
      </c>
    </row>
    <row r="23" spans="1:5" ht="38.25">
      <c r="A23" s="99" t="s">
        <v>254</v>
      </c>
      <c r="B23" s="8" t="s">
        <v>258</v>
      </c>
      <c r="C23" s="9">
        <f>C24</f>
        <v>724</v>
      </c>
      <c r="D23" s="9">
        <f t="shared" ref="D23:E23" si="3">D24</f>
        <v>788</v>
      </c>
      <c r="E23" s="9">
        <f t="shared" si="3"/>
        <v>788</v>
      </c>
    </row>
    <row r="24" spans="1:5" ht="38.25">
      <c r="A24" s="99" t="s">
        <v>342</v>
      </c>
      <c r="B24" s="8" t="s">
        <v>334</v>
      </c>
      <c r="C24" s="9">
        <f>788-78.8+14.8</f>
        <v>724</v>
      </c>
      <c r="D24" s="9">
        <v>788</v>
      </c>
      <c r="E24" s="9">
        <v>788</v>
      </c>
    </row>
    <row r="25" spans="1:5" ht="24.75" customHeight="1">
      <c r="A25" s="99" t="s">
        <v>260</v>
      </c>
      <c r="B25" s="8" t="s">
        <v>259</v>
      </c>
      <c r="C25" s="9">
        <f>C26</f>
        <v>0</v>
      </c>
      <c r="D25" s="9">
        <f t="shared" ref="D25:E25" si="4">D26</f>
        <v>0</v>
      </c>
      <c r="E25" s="9">
        <f t="shared" si="4"/>
        <v>0</v>
      </c>
    </row>
    <row r="26" spans="1:5" ht="26.25" customHeight="1">
      <c r="A26" s="99" t="s">
        <v>343</v>
      </c>
      <c r="B26" s="8" t="s">
        <v>335</v>
      </c>
      <c r="C26" s="9">
        <f>4546.9+234+92.8-326.8-4546.9</f>
        <v>0</v>
      </c>
      <c r="D26" s="9">
        <f>4800.6+245-245-4800.6</f>
        <v>0</v>
      </c>
      <c r="E26" s="9">
        <f>5027.4+213-213-5027.4</f>
        <v>0</v>
      </c>
    </row>
    <row r="27" spans="1:5">
      <c r="A27" s="100" t="s">
        <v>51</v>
      </c>
      <c r="B27" s="8" t="s">
        <v>130</v>
      </c>
      <c r="C27" s="10">
        <f>C29</f>
        <v>9912.8999999999978</v>
      </c>
      <c r="D27" s="10">
        <f>D29</f>
        <v>9311</v>
      </c>
      <c r="E27" s="10">
        <f>E29</f>
        <v>11134.1</v>
      </c>
    </row>
    <row r="28" spans="1:5">
      <c r="A28" s="126" t="s">
        <v>262</v>
      </c>
      <c r="B28" s="8" t="s">
        <v>261</v>
      </c>
      <c r="C28" s="9">
        <f>C29</f>
        <v>9912.8999999999978</v>
      </c>
      <c r="D28" s="9">
        <f t="shared" ref="D28:E28" si="5">D29</f>
        <v>9311</v>
      </c>
      <c r="E28" s="9">
        <f t="shared" si="5"/>
        <v>11134.1</v>
      </c>
    </row>
    <row r="29" spans="1:5" ht="25.5">
      <c r="A29" s="72" t="s">
        <v>344</v>
      </c>
      <c r="B29" s="8" t="s">
        <v>336</v>
      </c>
      <c r="C29" s="9">
        <f>106.9+71.2+1300+1584.8+1015.7+699-1.6+420.9-30.4-15.9+1319.2+54.8+3786.4-4.7+199.3-669.1+76.4</f>
        <v>9912.8999999999978</v>
      </c>
      <c r="D29" s="9">
        <f>6000+315.8+1280.5+1015.7+699</f>
        <v>9311</v>
      </c>
      <c r="E29" s="9">
        <f>6000+315.8+3392.3+806+620</f>
        <v>11134.1</v>
      </c>
    </row>
    <row r="30" spans="1:5">
      <c r="A30" s="102" t="s">
        <v>131</v>
      </c>
      <c r="B30" s="101"/>
      <c r="C30" s="10">
        <f>C10+C11</f>
        <v>50770.799999999996</v>
      </c>
      <c r="D30" s="10">
        <f>D10+D11</f>
        <v>47506.8</v>
      </c>
      <c r="E30" s="10">
        <f>E10+E11</f>
        <v>48310.8</v>
      </c>
    </row>
  </sheetData>
  <mergeCells count="6">
    <mergeCell ref="B5:E5"/>
    <mergeCell ref="A7:E7"/>
    <mergeCell ref="B1:E1"/>
    <mergeCell ref="B2:E2"/>
    <mergeCell ref="B3:E3"/>
    <mergeCell ref="B4:E4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workbookViewId="0">
      <selection activeCell="J13" sqref="J13"/>
    </sheetView>
  </sheetViews>
  <sheetFormatPr defaultRowHeight="12.75"/>
  <cols>
    <col min="1" max="1" width="36.85546875" customWidth="1"/>
    <col min="2" max="2" width="7.28515625" customWidth="1"/>
    <col min="3" max="3" width="6.5703125" customWidth="1"/>
    <col min="4" max="4" width="8.140625" customWidth="1"/>
    <col min="5" max="5" width="6.5703125" customWidth="1"/>
  </cols>
  <sheetData>
    <row r="1" spans="1:9">
      <c r="E1" s="188" t="s">
        <v>117</v>
      </c>
      <c r="F1" s="188"/>
      <c r="G1" s="188"/>
      <c r="H1" s="188"/>
    </row>
    <row r="2" spans="1:9">
      <c r="D2" s="188" t="s">
        <v>206</v>
      </c>
      <c r="E2" s="188"/>
      <c r="F2" s="188"/>
      <c r="G2" s="188"/>
      <c r="H2" s="188"/>
    </row>
    <row r="3" spans="1:9">
      <c r="D3" s="188" t="s">
        <v>88</v>
      </c>
      <c r="E3" s="188"/>
      <c r="F3" s="188"/>
      <c r="G3" s="188"/>
      <c r="H3" s="188"/>
    </row>
    <row r="4" spans="1:9">
      <c r="D4" s="188" t="s">
        <v>1</v>
      </c>
      <c r="E4" s="188"/>
      <c r="F4" s="188"/>
      <c r="G4" s="188"/>
      <c r="H4" s="188"/>
    </row>
    <row r="5" spans="1:9">
      <c r="E5" s="188" t="s">
        <v>209</v>
      </c>
      <c r="F5" s="188"/>
      <c r="G5" s="188"/>
      <c r="H5" s="188"/>
    </row>
    <row r="6" spans="1:9">
      <c r="E6" s="114"/>
      <c r="F6" s="114"/>
      <c r="G6" s="114"/>
      <c r="H6" s="114"/>
    </row>
    <row r="7" spans="1:9" ht="27" customHeight="1">
      <c r="A7" s="204" t="s">
        <v>245</v>
      </c>
      <c r="B7" s="204"/>
      <c r="C7" s="204"/>
      <c r="D7" s="204"/>
      <c r="E7" s="204"/>
      <c r="F7" s="204"/>
      <c r="G7" s="204"/>
      <c r="H7" s="204"/>
      <c r="I7" s="83"/>
    </row>
    <row r="8" spans="1:9" ht="15">
      <c r="A8" s="3"/>
      <c r="B8" s="3"/>
      <c r="C8" s="3"/>
      <c r="D8" s="3"/>
      <c r="E8" s="3"/>
      <c r="F8" s="201" t="s">
        <v>118</v>
      </c>
      <c r="G8" s="201"/>
      <c r="H8" s="201"/>
      <c r="I8" s="83"/>
    </row>
    <row r="9" spans="1:9" ht="25.5">
      <c r="A9" s="86" t="s">
        <v>119</v>
      </c>
      <c r="B9" s="87" t="s">
        <v>3</v>
      </c>
      <c r="C9" s="87" t="s">
        <v>120</v>
      </c>
      <c r="D9" s="87" t="s">
        <v>36</v>
      </c>
      <c r="E9" s="87" t="s">
        <v>35</v>
      </c>
      <c r="F9" s="86" t="s">
        <v>104</v>
      </c>
      <c r="G9" s="88" t="s">
        <v>115</v>
      </c>
      <c r="H9" s="86" t="s">
        <v>208</v>
      </c>
      <c r="I9" s="83"/>
    </row>
    <row r="10" spans="1:9" ht="15">
      <c r="A10" s="8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83"/>
    </row>
    <row r="11" spans="1:9" ht="25.5" customHeight="1">
      <c r="A11" s="202" t="s">
        <v>178</v>
      </c>
      <c r="B11" s="77" t="s">
        <v>80</v>
      </c>
      <c r="C11" s="77" t="s">
        <v>107</v>
      </c>
      <c r="D11" s="68" t="s">
        <v>179</v>
      </c>
      <c r="E11" s="77" t="s">
        <v>96</v>
      </c>
      <c r="F11" s="92">
        <f>'Прил.10 (2015 вед)'!G34</f>
        <v>50</v>
      </c>
      <c r="G11" s="93">
        <f>'Прил.11 (2016-17 функ)'!G31</f>
        <v>50</v>
      </c>
      <c r="H11" s="92">
        <f>'Прил.11 (2016-17 функ)'!I31</f>
        <v>0</v>
      </c>
      <c r="I11" s="83"/>
    </row>
    <row r="12" spans="1:9" ht="25.5" customHeight="1">
      <c r="A12" s="203"/>
      <c r="B12" s="12">
        <v>10</v>
      </c>
      <c r="C12" s="43" t="s">
        <v>80</v>
      </c>
      <c r="D12" s="12" t="s">
        <v>179</v>
      </c>
      <c r="E12" s="12" t="s">
        <v>246</v>
      </c>
      <c r="F12" s="92">
        <f>'Прил.10 (2015 вед)'!G307</f>
        <v>180</v>
      </c>
      <c r="G12" s="93">
        <f>'Прил.11 (2016-17 функ)'!G252</f>
        <v>180</v>
      </c>
      <c r="H12" s="92">
        <f>'Прил.11 (2016-17 функ)'!I252</f>
        <v>180</v>
      </c>
      <c r="I12" s="83"/>
    </row>
    <row r="13" spans="1:9" ht="56.25" customHeight="1">
      <c r="A13" s="90" t="s">
        <v>183</v>
      </c>
      <c r="B13" s="12" t="s">
        <v>83</v>
      </c>
      <c r="C13" s="43">
        <v>14</v>
      </c>
      <c r="D13" s="68" t="s">
        <v>106</v>
      </c>
      <c r="E13" s="12" t="s">
        <v>96</v>
      </c>
      <c r="F13" s="92">
        <f>'Прил.10 (2015 вед)'!G112</f>
        <v>300.89999999999998</v>
      </c>
      <c r="G13" s="93">
        <f>'Прил.11 (2016-17 функ)'!G91</f>
        <v>321</v>
      </c>
      <c r="H13" s="92">
        <f>'Прил.11 (2016-17 функ)'!I91</f>
        <v>0</v>
      </c>
      <c r="I13" s="89"/>
    </row>
    <row r="14" spans="1:9" ht="15">
      <c r="A14" s="205" t="s">
        <v>203</v>
      </c>
      <c r="B14" s="12" t="s">
        <v>82</v>
      </c>
      <c r="C14" s="43" t="s">
        <v>84</v>
      </c>
      <c r="D14" s="68" t="s">
        <v>163</v>
      </c>
      <c r="E14" s="46" t="s">
        <v>101</v>
      </c>
      <c r="F14" s="92">
        <f>'Прил.10 (2015 вед)'!G126</f>
        <v>1000</v>
      </c>
      <c r="G14" s="93">
        <f>'Прил.11 (2016-17 функ)'!G105</f>
        <v>1000</v>
      </c>
      <c r="H14" s="92">
        <f>'Прил.11 (2016-17 функ)'!I105</f>
        <v>0</v>
      </c>
      <c r="I14" s="89"/>
    </row>
    <row r="15" spans="1:9" ht="15">
      <c r="A15" s="206"/>
      <c r="B15" s="43" t="s">
        <v>82</v>
      </c>
      <c r="C15" s="43" t="s">
        <v>85</v>
      </c>
      <c r="D15" s="43" t="s">
        <v>163</v>
      </c>
      <c r="E15" s="77" t="s">
        <v>96</v>
      </c>
      <c r="F15" s="92">
        <f>'Прил.10 (2015 вед)'!G136</f>
        <v>3551.8</v>
      </c>
      <c r="G15" s="92">
        <f>'Прил.11 (2016-17 функ)'!G123</f>
        <v>1939</v>
      </c>
      <c r="H15" s="92">
        <f>'Прил.11 (2016-17 функ)'!I123</f>
        <v>1561</v>
      </c>
      <c r="I15" s="89"/>
    </row>
    <row r="16" spans="1:9" ht="39" customHeight="1">
      <c r="A16" s="72" t="s">
        <v>166</v>
      </c>
      <c r="B16" s="77" t="s">
        <v>86</v>
      </c>
      <c r="C16" s="77" t="s">
        <v>80</v>
      </c>
      <c r="D16" s="68" t="s">
        <v>205</v>
      </c>
      <c r="E16" s="77" t="s">
        <v>96</v>
      </c>
      <c r="F16" s="92">
        <f>'Прил.10 (2015 вед)'!G161</f>
        <v>90</v>
      </c>
      <c r="G16" s="92">
        <f>'Прил.11 (2016-17 функ)'!G137</f>
        <v>148</v>
      </c>
      <c r="H16" s="92">
        <f>'Прил.11 (2016-17 функ)'!I137</f>
        <v>0</v>
      </c>
      <c r="I16" s="89"/>
    </row>
    <row r="17" spans="1:9" ht="38.25">
      <c r="A17" s="91" t="s">
        <v>204</v>
      </c>
      <c r="B17" s="77" t="s">
        <v>86</v>
      </c>
      <c r="C17" s="77" t="s">
        <v>83</v>
      </c>
      <c r="D17" s="77" t="s">
        <v>168</v>
      </c>
      <c r="E17" s="77" t="s">
        <v>96</v>
      </c>
      <c r="F17" s="92">
        <f>'Прил.10 (2015 вед)'!G199</f>
        <v>3292.6000000000004</v>
      </c>
      <c r="G17" s="92">
        <f>'Прил.11 (2016-17 функ)'!G185</f>
        <v>1769.8</v>
      </c>
      <c r="H17" s="92">
        <f>'Прил.11 (2016-17 функ)'!I185</f>
        <v>0</v>
      </c>
      <c r="I17" s="89"/>
    </row>
    <row r="18" spans="1:9" ht="21" customHeight="1">
      <c r="A18" s="199" t="s">
        <v>174</v>
      </c>
      <c r="B18" s="77" t="s">
        <v>87</v>
      </c>
      <c r="C18" s="77" t="s">
        <v>87</v>
      </c>
      <c r="D18" s="77" t="s">
        <v>175</v>
      </c>
      <c r="E18" s="77" t="s">
        <v>247</v>
      </c>
      <c r="F18" s="92">
        <f>'Прил.10 (2015 вед)'!G261</f>
        <v>430</v>
      </c>
      <c r="G18" s="92">
        <f>'Прил.11 (2016-17 функ)'!G212</f>
        <v>385.7</v>
      </c>
      <c r="H18" s="92">
        <f>'Прил.11 (2016-17 функ)'!I212</f>
        <v>430.7</v>
      </c>
      <c r="I18" s="89"/>
    </row>
    <row r="19" spans="1:9" ht="21" customHeight="1">
      <c r="A19" s="207"/>
      <c r="B19" s="77" t="s">
        <v>87</v>
      </c>
      <c r="C19" s="77" t="s">
        <v>87</v>
      </c>
      <c r="D19" s="77" t="s">
        <v>175</v>
      </c>
      <c r="E19" s="77" t="s">
        <v>96</v>
      </c>
      <c r="F19" s="92">
        <f>'Прил.10 (2015 вед)'!G266</f>
        <v>75</v>
      </c>
      <c r="G19" s="92">
        <f>'Прил.11 (2016-17 функ)'!G217</f>
        <v>50</v>
      </c>
      <c r="H19" s="92">
        <f>'Прил.11 (2016-17 функ)'!I217</f>
        <v>0</v>
      </c>
      <c r="I19" s="89"/>
    </row>
    <row r="20" spans="1:9" ht="15">
      <c r="A20" s="207"/>
      <c r="B20" s="77" t="s">
        <v>84</v>
      </c>
      <c r="C20" s="77" t="s">
        <v>80</v>
      </c>
      <c r="D20" s="77" t="s">
        <v>175</v>
      </c>
      <c r="E20" s="77" t="s">
        <v>247</v>
      </c>
      <c r="F20" s="92">
        <f>'Прил.10 (2015 вед)'!G274+'Прил.10 (2015 вед)'!G287+'Прил.10 (2015 вед)'!G291</f>
        <v>5282.7</v>
      </c>
      <c r="G20" s="92">
        <f>'Прил.11 (2016-17 функ)'!G225+'Прил.11 (2016-17 функ)'!G237+'Прил.11 (2016-17 функ)'!G241</f>
        <v>7062.7999999999993</v>
      </c>
      <c r="H20" s="92">
        <f>'Прил.11 (2016-17 функ)'!I225+'Прил.11 (2016-17 функ)'!I237+'Прил.11 (2016-17 функ)'!I241</f>
        <v>10430.299999999999</v>
      </c>
      <c r="I20" s="83"/>
    </row>
    <row r="21" spans="1:9">
      <c r="A21" s="207"/>
      <c r="B21" s="77" t="s">
        <v>84</v>
      </c>
      <c r="C21" s="77" t="s">
        <v>80</v>
      </c>
      <c r="D21" s="77" t="s">
        <v>175</v>
      </c>
      <c r="E21" s="77" t="s">
        <v>96</v>
      </c>
      <c r="F21" s="92">
        <f>'Прил.10 (2015 вед)'!G278</f>
        <v>914.1</v>
      </c>
      <c r="G21" s="92">
        <f>'Прил.11 (2016-17 функ)'!G229</f>
        <v>963.29999999999984</v>
      </c>
      <c r="H21" s="92">
        <f>'Прил.11 (2016-17 функ)'!I229</f>
        <v>1005.6999999999999</v>
      </c>
    </row>
    <row r="22" spans="1:9">
      <c r="A22" s="207"/>
      <c r="B22" s="77" t="s">
        <v>84</v>
      </c>
      <c r="C22" s="77" t="s">
        <v>80</v>
      </c>
      <c r="D22" s="77" t="s">
        <v>175</v>
      </c>
      <c r="E22" s="77" t="s">
        <v>248</v>
      </c>
      <c r="F22" s="92">
        <f>'Прил.10 (2015 вед)'!G282</f>
        <v>20.5</v>
      </c>
      <c r="G22" s="92">
        <f>'Прил.11 (2016-17 функ)'!G234</f>
        <v>21</v>
      </c>
      <c r="H22" s="92">
        <f>'Прил.11 (2016-17 функ)'!I234</f>
        <v>21.8</v>
      </c>
    </row>
    <row r="23" spans="1:9">
      <c r="A23" s="207"/>
      <c r="B23" s="77" t="s">
        <v>84</v>
      </c>
      <c r="C23" s="77" t="s">
        <v>82</v>
      </c>
      <c r="D23" s="77" t="s">
        <v>175</v>
      </c>
      <c r="E23" s="77" t="s">
        <v>96</v>
      </c>
      <c r="F23" s="92">
        <f>'Прил.10 (2015 вед)'!G294</f>
        <v>212.7</v>
      </c>
      <c r="G23" s="92">
        <f>'Прил.11 (2016-17 функ)'!G244</f>
        <v>150</v>
      </c>
      <c r="H23" s="92">
        <f>'Прил.11 (2016-17 функ)'!I244</f>
        <v>0</v>
      </c>
    </row>
    <row r="24" spans="1:9">
      <c r="A24" s="200"/>
      <c r="B24" s="77" t="s">
        <v>122</v>
      </c>
      <c r="C24" s="77" t="s">
        <v>80</v>
      </c>
      <c r="D24" s="77" t="s">
        <v>175</v>
      </c>
      <c r="E24" s="77" t="s">
        <v>96</v>
      </c>
      <c r="F24" s="92">
        <f>'Прил.10 (2015 вед)'!G315</f>
        <v>5</v>
      </c>
      <c r="G24" s="92">
        <f>'Прил.11 (2016-17 функ)'!G260</f>
        <v>40</v>
      </c>
      <c r="H24" s="92">
        <f>'Прил.11 (2016-17 функ)'!I260</f>
        <v>0</v>
      </c>
    </row>
    <row r="25" spans="1:9">
      <c r="A25" s="199" t="s">
        <v>249</v>
      </c>
      <c r="B25" s="77" t="s">
        <v>86</v>
      </c>
      <c r="C25" s="77" t="s">
        <v>83</v>
      </c>
      <c r="D25" s="77" t="s">
        <v>228</v>
      </c>
      <c r="E25" s="77" t="s">
        <v>96</v>
      </c>
      <c r="F25" s="92">
        <f>'Прил.10 (2015 вед)'!G224</f>
        <v>1613.1</v>
      </c>
      <c r="G25" s="92">
        <v>0</v>
      </c>
      <c r="H25" s="92">
        <v>0</v>
      </c>
    </row>
    <row r="26" spans="1:9" ht="38.25" customHeight="1">
      <c r="A26" s="200"/>
      <c r="B26" s="77" t="s">
        <v>84</v>
      </c>
      <c r="C26" s="77" t="s">
        <v>82</v>
      </c>
      <c r="D26" s="77" t="s">
        <v>228</v>
      </c>
      <c r="E26" s="77" t="s">
        <v>96</v>
      </c>
      <c r="F26" s="92">
        <f>'Прил.10 (2015 вед)'!G300</f>
        <v>380.29999999999995</v>
      </c>
      <c r="G26" s="92">
        <v>0</v>
      </c>
      <c r="H26" s="92">
        <v>0</v>
      </c>
    </row>
    <row r="27" spans="1:9">
      <c r="A27" s="85" t="s">
        <v>121</v>
      </c>
      <c r="B27" s="84"/>
      <c r="C27" s="84"/>
      <c r="D27" s="84"/>
      <c r="E27" s="84"/>
      <c r="F27" s="94">
        <f>SUM(F11:F26)</f>
        <v>17398.7</v>
      </c>
      <c r="G27" s="94">
        <f t="shared" ref="G27:H27" si="0">SUM(G11:G26)</f>
        <v>14080.599999999999</v>
      </c>
      <c r="H27" s="94">
        <f t="shared" si="0"/>
        <v>13629.5</v>
      </c>
    </row>
    <row r="32" spans="1:9">
      <c r="A32" s="95"/>
    </row>
    <row r="33" spans="1:1">
      <c r="A33" s="96"/>
    </row>
    <row r="34" spans="1:1">
      <c r="A34" s="96"/>
    </row>
    <row r="35" spans="1:1">
      <c r="A35" s="95"/>
    </row>
    <row r="36" spans="1:1">
      <c r="A36" s="95"/>
    </row>
    <row r="37" spans="1:1">
      <c r="A37" s="95"/>
    </row>
    <row r="38" spans="1:1">
      <c r="A38" s="97"/>
    </row>
    <row r="39" spans="1:1">
      <c r="A39" s="97"/>
    </row>
  </sheetData>
  <mergeCells count="11">
    <mergeCell ref="A25:A26"/>
    <mergeCell ref="F8:H8"/>
    <mergeCell ref="A11:A12"/>
    <mergeCell ref="E1:H1"/>
    <mergeCell ref="D2:H2"/>
    <mergeCell ref="D3:H3"/>
    <mergeCell ref="D4:H4"/>
    <mergeCell ref="A7:H7"/>
    <mergeCell ref="E5:H5"/>
    <mergeCell ref="A14:A15"/>
    <mergeCell ref="A18:A2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topLeftCell="A10" workbookViewId="0">
      <selection activeCell="A8" sqref="A8:E8"/>
    </sheetView>
  </sheetViews>
  <sheetFormatPr defaultRowHeight="12.75"/>
  <cols>
    <col min="1" max="1" width="40.42578125" customWidth="1"/>
    <col min="2" max="2" width="22.140625" customWidth="1"/>
    <col min="3" max="3" width="10.140625" customWidth="1"/>
    <col min="4" max="4" width="9.85546875" customWidth="1"/>
    <col min="5" max="5" width="9.7109375" customWidth="1"/>
  </cols>
  <sheetData>
    <row r="1" spans="1:6" ht="15.75">
      <c r="A1" s="194" t="s">
        <v>354</v>
      </c>
      <c r="B1" s="194"/>
      <c r="C1" s="194"/>
      <c r="D1" s="194"/>
      <c r="E1" s="194"/>
    </row>
    <row r="2" spans="1:6">
      <c r="A2" s="188" t="s">
        <v>207</v>
      </c>
      <c r="B2" s="188"/>
      <c r="C2" s="188"/>
      <c r="D2" s="188"/>
      <c r="E2" s="188"/>
      <c r="F2" s="60"/>
    </row>
    <row r="3" spans="1:6">
      <c r="A3" s="188" t="s">
        <v>88</v>
      </c>
      <c r="B3" s="188"/>
      <c r="C3" s="188"/>
      <c r="D3" s="188"/>
      <c r="E3" s="188"/>
    </row>
    <row r="4" spans="1:6">
      <c r="A4" s="188" t="s">
        <v>1</v>
      </c>
      <c r="B4" s="188"/>
      <c r="C4" s="188"/>
      <c r="D4" s="188"/>
      <c r="E4" s="188"/>
    </row>
    <row r="5" spans="1:6">
      <c r="A5" s="60"/>
      <c r="B5" s="60"/>
      <c r="C5" s="188" t="s">
        <v>379</v>
      </c>
      <c r="D5" s="188"/>
      <c r="E5" s="188"/>
    </row>
    <row r="6" spans="1:6">
      <c r="A6" s="3"/>
      <c r="B6" s="174"/>
    </row>
    <row r="7" spans="1:6" ht="54.75" customHeight="1">
      <c r="A7" s="195" t="s">
        <v>281</v>
      </c>
      <c r="B7" s="195"/>
      <c r="C7" s="195"/>
      <c r="D7" s="195"/>
      <c r="E7" s="195"/>
    </row>
    <row r="8" spans="1:6" ht="17.25" customHeight="1">
      <c r="A8" s="195"/>
      <c r="B8" s="195"/>
      <c r="C8" s="195"/>
      <c r="D8" s="195"/>
      <c r="E8" s="195"/>
    </row>
    <row r="9" spans="1:6" ht="15.75">
      <c r="A9" s="5"/>
      <c r="B9" s="175"/>
    </row>
    <row r="10" spans="1:6" ht="72">
      <c r="A10" s="184" t="s">
        <v>274</v>
      </c>
      <c r="B10" s="185" t="s">
        <v>278</v>
      </c>
      <c r="C10" s="186" t="s">
        <v>275</v>
      </c>
      <c r="D10" s="186" t="s">
        <v>276</v>
      </c>
      <c r="E10" s="186" t="s">
        <v>277</v>
      </c>
    </row>
    <row r="11" spans="1:6" ht="27" customHeight="1">
      <c r="A11" s="53" t="s">
        <v>282</v>
      </c>
      <c r="B11" s="56" t="s">
        <v>279</v>
      </c>
      <c r="C11" s="176">
        <f>-'Прил.1 (доходы)'!C30</f>
        <v>-50770.799999999996</v>
      </c>
      <c r="D11" s="176">
        <f>-'Прил.1 (доходы)'!D30</f>
        <v>-47506.8</v>
      </c>
      <c r="E11" s="176">
        <f>-'Прил.1 (доходы)'!E30</f>
        <v>-48310.8</v>
      </c>
    </row>
    <row r="12" spans="1:6" ht="27" customHeight="1">
      <c r="A12" s="53" t="s">
        <v>283</v>
      </c>
      <c r="B12" s="56" t="s">
        <v>280</v>
      </c>
      <c r="C12" s="176">
        <f>'Прил.10 (2015 вед)'!G327</f>
        <v>52895.000000000007</v>
      </c>
      <c r="D12" s="176">
        <f>'Прил.11 (2016-17 функ)'!G272</f>
        <v>52552.4</v>
      </c>
      <c r="E12" s="176">
        <f>'Прил.11 (2016-17 функ)'!I272</f>
        <v>53551.199999999997</v>
      </c>
    </row>
    <row r="13" spans="1:6" ht="27" customHeight="1">
      <c r="A13" s="53" t="s">
        <v>92</v>
      </c>
      <c r="B13" s="125"/>
      <c r="C13" s="176">
        <f>C11+C12</f>
        <v>2124.2000000000116</v>
      </c>
      <c r="D13" s="177">
        <v>0</v>
      </c>
      <c r="E13" s="177">
        <v>0</v>
      </c>
    </row>
  </sheetData>
  <mergeCells count="7">
    <mergeCell ref="A7:E7"/>
    <mergeCell ref="A8:E8"/>
    <mergeCell ref="A1:E1"/>
    <mergeCell ref="A2:E2"/>
    <mergeCell ref="A3:E3"/>
    <mergeCell ref="A4:E4"/>
    <mergeCell ref="C5:E5"/>
  </mergeCells>
  <phoneticPr fontId="9" type="noConversion"/>
  <pageMargins left="1.1417322834645669" right="0.35433070866141736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4"/>
  <sheetViews>
    <sheetView topLeftCell="A226" workbookViewId="0">
      <selection activeCell="A5" sqref="A5"/>
    </sheetView>
  </sheetViews>
  <sheetFormatPr defaultRowHeight="12.75"/>
  <cols>
    <col min="1" max="1" width="61.28515625" customWidth="1"/>
    <col min="2" max="2" width="5.7109375" hidden="1" customWidth="1"/>
    <col min="3" max="4" width="5.7109375" customWidth="1"/>
    <col min="5" max="5" width="8.7109375" customWidth="1"/>
    <col min="6" max="6" width="5.7109375" customWidth="1"/>
    <col min="7" max="7" width="12" customWidth="1"/>
    <col min="8" max="8" width="10.7109375" hidden="1" customWidth="1"/>
  </cols>
  <sheetData>
    <row r="1" spans="1:11">
      <c r="F1" s="188" t="s">
        <v>352</v>
      </c>
      <c r="G1" s="188"/>
      <c r="H1" s="188"/>
    </row>
    <row r="2" spans="1:11">
      <c r="A2" s="4"/>
      <c r="B2" s="4"/>
      <c r="C2" s="4"/>
      <c r="D2" s="2"/>
      <c r="E2" s="188" t="s">
        <v>207</v>
      </c>
      <c r="F2" s="188"/>
      <c r="G2" s="188"/>
      <c r="H2" s="188"/>
      <c r="I2" s="60"/>
      <c r="J2" s="60"/>
    </row>
    <row r="3" spans="1:11">
      <c r="A3" s="4"/>
      <c r="B3" s="4"/>
      <c r="C3" s="4"/>
      <c r="D3" s="2"/>
      <c r="E3" s="188" t="s">
        <v>88</v>
      </c>
      <c r="F3" s="188"/>
      <c r="G3" s="188"/>
      <c r="H3" s="188"/>
      <c r="I3" s="60"/>
      <c r="J3" s="60"/>
    </row>
    <row r="4" spans="1:11">
      <c r="A4" s="4"/>
      <c r="B4" s="4"/>
      <c r="C4" s="4"/>
      <c r="D4" s="188" t="s">
        <v>1</v>
      </c>
      <c r="E4" s="192"/>
      <c r="F4" s="192"/>
      <c r="G4" s="192"/>
      <c r="H4" s="192"/>
      <c r="I4" s="60"/>
      <c r="J4" s="60"/>
    </row>
    <row r="5" spans="1:11">
      <c r="A5" s="4"/>
      <c r="B5" s="4"/>
      <c r="C5" s="4"/>
      <c r="D5" s="2"/>
      <c r="E5" s="188" t="s">
        <v>379</v>
      </c>
      <c r="F5" s="192"/>
      <c r="G5" s="192"/>
      <c r="H5" s="192"/>
      <c r="I5" s="60"/>
      <c r="J5" s="60"/>
    </row>
    <row r="6" spans="1:11" ht="15.75">
      <c r="A6" s="190"/>
      <c r="B6" s="190"/>
      <c r="C6" s="190"/>
      <c r="D6" s="190"/>
      <c r="E6" s="190"/>
      <c r="F6" s="190"/>
      <c r="G6" s="190"/>
      <c r="H6" s="190"/>
      <c r="I6" s="59"/>
      <c r="J6" s="59"/>
    </row>
    <row r="7" spans="1:11" ht="15.75">
      <c r="A7" s="190" t="s">
        <v>33</v>
      </c>
      <c r="B7" s="190"/>
      <c r="C7" s="190"/>
      <c r="D7" s="190"/>
      <c r="E7" s="190"/>
      <c r="F7" s="190"/>
      <c r="G7" s="190"/>
      <c r="H7" s="190"/>
      <c r="I7" s="59"/>
      <c r="J7" s="59"/>
    </row>
    <row r="8" spans="1:11" ht="15.75">
      <c r="A8" s="190" t="s">
        <v>263</v>
      </c>
      <c r="B8" s="190"/>
      <c r="C8" s="190"/>
      <c r="D8" s="190"/>
      <c r="E8" s="190"/>
      <c r="F8" s="190"/>
      <c r="G8" s="190"/>
      <c r="H8" s="190"/>
      <c r="I8" s="59"/>
      <c r="J8" s="59"/>
    </row>
    <row r="9" spans="1:11" ht="15.75">
      <c r="A9" s="190" t="s">
        <v>264</v>
      </c>
      <c r="B9" s="190"/>
      <c r="C9" s="190"/>
      <c r="D9" s="190"/>
      <c r="E9" s="190"/>
      <c r="F9" s="190"/>
      <c r="G9" s="190"/>
      <c r="H9" s="190"/>
      <c r="I9" s="59"/>
      <c r="J9" s="59"/>
      <c r="K9" s="127"/>
    </row>
    <row r="10" spans="1:11" ht="15.75">
      <c r="A10" s="190" t="s">
        <v>34</v>
      </c>
      <c r="B10" s="190"/>
      <c r="C10" s="190"/>
      <c r="D10" s="190"/>
      <c r="E10" s="190"/>
      <c r="F10" s="190"/>
      <c r="G10" s="190"/>
      <c r="H10" s="190"/>
      <c r="I10" s="59"/>
      <c r="J10" s="59"/>
    </row>
    <row r="11" spans="1:11" ht="15.75">
      <c r="A11" s="191" t="s">
        <v>251</v>
      </c>
      <c r="B11" s="191"/>
      <c r="C11" s="191"/>
      <c r="D11" s="191"/>
      <c r="E11" s="191"/>
      <c r="F11" s="191"/>
      <c r="G11" s="191"/>
      <c r="H11" s="191"/>
      <c r="I11" s="59"/>
      <c r="J11" s="59"/>
    </row>
    <row r="12" spans="1:11" ht="38.25">
      <c r="A12" s="58" t="s">
        <v>2</v>
      </c>
      <c r="B12" s="58" t="s">
        <v>35</v>
      </c>
      <c r="C12" s="58" t="s">
        <v>3</v>
      </c>
      <c r="D12" s="58" t="s">
        <v>4</v>
      </c>
      <c r="E12" s="58" t="s">
        <v>36</v>
      </c>
      <c r="F12" s="58" t="s">
        <v>37</v>
      </c>
      <c r="G12" s="56" t="s">
        <v>38</v>
      </c>
      <c r="H12" s="56" t="s">
        <v>5</v>
      </c>
      <c r="I12" s="61"/>
      <c r="J12" s="60"/>
    </row>
    <row r="13" spans="1:11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61"/>
      <c r="J13" s="60"/>
    </row>
    <row r="14" spans="1:11" ht="16.5" customHeight="1">
      <c r="A14" s="13" t="s">
        <v>6</v>
      </c>
      <c r="B14" s="14">
        <v>650</v>
      </c>
      <c r="C14" s="14" t="s">
        <v>80</v>
      </c>
      <c r="D14" s="40"/>
      <c r="E14" s="40"/>
      <c r="F14" s="14"/>
      <c r="G14" s="15">
        <f>G15+G20+G28+G32</f>
        <v>21315</v>
      </c>
      <c r="H14" s="15"/>
      <c r="I14" s="62"/>
      <c r="J14" s="63"/>
    </row>
    <row r="15" spans="1:11" ht="25.5">
      <c r="A15" s="25" t="s">
        <v>7</v>
      </c>
      <c r="B15" s="41">
        <v>650</v>
      </c>
      <c r="C15" s="41" t="s">
        <v>80</v>
      </c>
      <c r="D15" s="42" t="s">
        <v>81</v>
      </c>
      <c r="E15" s="42"/>
      <c r="F15" s="41"/>
      <c r="G15" s="29">
        <f>G16</f>
        <v>1630</v>
      </c>
      <c r="H15" s="29"/>
      <c r="I15" s="61"/>
      <c r="J15" s="60"/>
    </row>
    <row r="16" spans="1:11">
      <c r="A16" s="110" t="s">
        <v>156</v>
      </c>
      <c r="B16" s="12">
        <v>650</v>
      </c>
      <c r="C16" s="12" t="s">
        <v>80</v>
      </c>
      <c r="D16" s="43" t="s">
        <v>81</v>
      </c>
      <c r="E16" s="68" t="s">
        <v>157</v>
      </c>
      <c r="F16" s="12"/>
      <c r="G16" s="9">
        <f>G17</f>
        <v>1630</v>
      </c>
      <c r="H16" s="9"/>
      <c r="I16" s="61"/>
      <c r="J16" s="60"/>
    </row>
    <row r="17" spans="1:10">
      <c r="A17" s="20" t="s">
        <v>162</v>
      </c>
      <c r="B17" s="8">
        <v>650</v>
      </c>
      <c r="C17" s="8" t="s">
        <v>80</v>
      </c>
      <c r="D17" s="8" t="s">
        <v>81</v>
      </c>
      <c r="E17" s="8">
        <v>6000203</v>
      </c>
      <c r="F17" s="20"/>
      <c r="G17" s="115">
        <f>G18</f>
        <v>1630</v>
      </c>
      <c r="H17" s="20"/>
      <c r="I17" s="61"/>
      <c r="J17" s="60"/>
    </row>
    <row r="18" spans="1:10" ht="51">
      <c r="A18" s="20" t="s">
        <v>147</v>
      </c>
      <c r="B18" s="12">
        <v>650</v>
      </c>
      <c r="C18" s="12" t="s">
        <v>80</v>
      </c>
      <c r="D18" s="43" t="s">
        <v>81</v>
      </c>
      <c r="E18" s="43" t="s">
        <v>138</v>
      </c>
      <c r="F18" s="12">
        <v>100</v>
      </c>
      <c r="G18" s="9">
        <f>G19</f>
        <v>1630</v>
      </c>
      <c r="H18" s="9"/>
      <c r="I18" s="61"/>
      <c r="J18" s="60"/>
    </row>
    <row r="19" spans="1:10" ht="16.5" customHeight="1">
      <c r="A19" s="6" t="s">
        <v>41</v>
      </c>
      <c r="B19" s="12">
        <v>650</v>
      </c>
      <c r="C19" s="12" t="s">
        <v>80</v>
      </c>
      <c r="D19" s="43" t="s">
        <v>81</v>
      </c>
      <c r="E19" s="12" t="s">
        <v>138</v>
      </c>
      <c r="F19" s="12">
        <v>120</v>
      </c>
      <c r="G19" s="9">
        <f>'Прил.10 (2015 вед)'!G17</f>
        <v>1630</v>
      </c>
      <c r="H19" s="9"/>
      <c r="I19" s="61"/>
      <c r="J19" s="60"/>
    </row>
    <row r="20" spans="1:10" ht="38.25">
      <c r="A20" s="25" t="s">
        <v>133</v>
      </c>
      <c r="B20" s="41">
        <v>650</v>
      </c>
      <c r="C20" s="41" t="s">
        <v>80</v>
      </c>
      <c r="D20" s="42" t="s">
        <v>82</v>
      </c>
      <c r="E20" s="41"/>
      <c r="F20" s="41"/>
      <c r="G20" s="29">
        <f>G21+G25</f>
        <v>11537.1</v>
      </c>
      <c r="H20" s="30"/>
      <c r="I20" s="61"/>
      <c r="J20" s="60"/>
    </row>
    <row r="21" spans="1:10">
      <c r="A21" s="110" t="s">
        <v>156</v>
      </c>
      <c r="B21" s="12">
        <v>650</v>
      </c>
      <c r="C21" s="12" t="s">
        <v>80</v>
      </c>
      <c r="D21" s="43" t="s">
        <v>82</v>
      </c>
      <c r="E21" s="68" t="s">
        <v>157</v>
      </c>
      <c r="F21" s="12"/>
      <c r="G21" s="9">
        <f>G22</f>
        <v>11430</v>
      </c>
      <c r="H21" s="31"/>
      <c r="I21" s="61"/>
      <c r="J21" s="60"/>
    </row>
    <row r="22" spans="1:10">
      <c r="A22" s="72" t="s">
        <v>185</v>
      </c>
      <c r="B22" s="12">
        <v>650</v>
      </c>
      <c r="C22" s="12" t="s">
        <v>80</v>
      </c>
      <c r="D22" s="43" t="s">
        <v>82</v>
      </c>
      <c r="E22" s="68" t="s">
        <v>139</v>
      </c>
      <c r="F22" s="12"/>
      <c r="G22" s="9">
        <f>G23</f>
        <v>11430</v>
      </c>
      <c r="H22" s="31"/>
      <c r="I22" s="61"/>
      <c r="J22" s="60"/>
    </row>
    <row r="23" spans="1:10" ht="51">
      <c r="A23" s="6" t="s">
        <v>147</v>
      </c>
      <c r="B23" s="12">
        <v>650</v>
      </c>
      <c r="C23" s="12" t="s">
        <v>80</v>
      </c>
      <c r="D23" s="43" t="s">
        <v>82</v>
      </c>
      <c r="E23" s="43" t="s">
        <v>139</v>
      </c>
      <c r="F23" s="12">
        <v>100</v>
      </c>
      <c r="G23" s="9">
        <f>G24</f>
        <v>11430</v>
      </c>
      <c r="H23" s="31"/>
      <c r="I23" s="61"/>
      <c r="J23" s="66"/>
    </row>
    <row r="24" spans="1:10" ht="25.5">
      <c r="A24" s="6" t="s">
        <v>42</v>
      </c>
      <c r="B24" s="12">
        <v>650</v>
      </c>
      <c r="C24" s="12" t="s">
        <v>80</v>
      </c>
      <c r="D24" s="43" t="s">
        <v>82</v>
      </c>
      <c r="E24" s="43" t="s">
        <v>139</v>
      </c>
      <c r="F24" s="12">
        <v>120</v>
      </c>
      <c r="G24" s="9">
        <f>'Прил.10 (2015 вед)'!G23</f>
        <v>11430</v>
      </c>
      <c r="H24" s="31"/>
      <c r="I24" s="61"/>
      <c r="J24" s="60"/>
    </row>
    <row r="25" spans="1:10" ht="51">
      <c r="A25" s="6" t="s">
        <v>49</v>
      </c>
      <c r="B25" s="12">
        <v>650</v>
      </c>
      <c r="C25" s="12" t="s">
        <v>80</v>
      </c>
      <c r="D25" s="43" t="s">
        <v>82</v>
      </c>
      <c r="E25" s="43" t="s">
        <v>139</v>
      </c>
      <c r="F25" s="12"/>
      <c r="G25" s="9">
        <f>G26</f>
        <v>107.1</v>
      </c>
      <c r="H25" s="31"/>
      <c r="I25" s="61"/>
      <c r="J25" s="60"/>
    </row>
    <row r="26" spans="1:10">
      <c r="A26" s="6" t="s">
        <v>50</v>
      </c>
      <c r="B26" s="12">
        <v>650</v>
      </c>
      <c r="C26" s="12" t="s">
        <v>80</v>
      </c>
      <c r="D26" s="43" t="s">
        <v>82</v>
      </c>
      <c r="E26" s="43" t="s">
        <v>139</v>
      </c>
      <c r="F26" s="12">
        <v>500</v>
      </c>
      <c r="G26" s="9">
        <f>G27</f>
        <v>107.1</v>
      </c>
      <c r="H26" s="31"/>
      <c r="I26" s="61"/>
      <c r="J26" s="60"/>
    </row>
    <row r="27" spans="1:10">
      <c r="A27" s="6" t="s">
        <v>51</v>
      </c>
      <c r="B27" s="12">
        <v>650</v>
      </c>
      <c r="C27" s="12" t="s">
        <v>80</v>
      </c>
      <c r="D27" s="43" t="s">
        <v>82</v>
      </c>
      <c r="E27" s="43" t="s">
        <v>139</v>
      </c>
      <c r="F27" s="12">
        <v>540</v>
      </c>
      <c r="G27" s="9">
        <f>'Прил.10 (2015 вед)'!G28</f>
        <v>107.1</v>
      </c>
      <c r="H27" s="31"/>
      <c r="I27" s="61"/>
      <c r="J27" s="60"/>
    </row>
    <row r="28" spans="1:10">
      <c r="A28" s="25" t="s">
        <v>8</v>
      </c>
      <c r="B28" s="41">
        <v>650</v>
      </c>
      <c r="C28" s="41" t="s">
        <v>80</v>
      </c>
      <c r="D28" s="42">
        <v>11</v>
      </c>
      <c r="E28" s="42"/>
      <c r="F28" s="41"/>
      <c r="G28" s="29">
        <f>G29</f>
        <v>150</v>
      </c>
      <c r="H28" s="30"/>
      <c r="I28" s="61"/>
      <c r="J28" s="60"/>
    </row>
    <row r="29" spans="1:10">
      <c r="A29" s="110" t="s">
        <v>156</v>
      </c>
      <c r="B29" s="12">
        <v>650</v>
      </c>
      <c r="C29" s="12" t="s">
        <v>80</v>
      </c>
      <c r="D29" s="43">
        <v>11</v>
      </c>
      <c r="E29" s="68" t="s">
        <v>157</v>
      </c>
      <c r="F29" s="12"/>
      <c r="G29" s="9">
        <f>G30</f>
        <v>150</v>
      </c>
      <c r="H29" s="31"/>
      <c r="I29" s="61"/>
      <c r="J29" s="60"/>
    </row>
    <row r="30" spans="1:10">
      <c r="A30" s="6" t="s">
        <v>52</v>
      </c>
      <c r="B30" s="12">
        <v>650</v>
      </c>
      <c r="C30" s="12" t="s">
        <v>80</v>
      </c>
      <c r="D30" s="43">
        <v>11</v>
      </c>
      <c r="E30" s="43" t="s">
        <v>140</v>
      </c>
      <c r="F30" s="12"/>
      <c r="G30" s="9">
        <f>G31</f>
        <v>150</v>
      </c>
      <c r="H30" s="31"/>
      <c r="I30" s="61"/>
      <c r="J30" s="60"/>
    </row>
    <row r="31" spans="1:10">
      <c r="A31" s="6" t="s">
        <v>53</v>
      </c>
      <c r="B31" s="12">
        <v>650</v>
      </c>
      <c r="C31" s="12" t="s">
        <v>80</v>
      </c>
      <c r="D31" s="43">
        <v>11</v>
      </c>
      <c r="E31" s="43" t="s">
        <v>140</v>
      </c>
      <c r="F31" s="12">
        <v>870</v>
      </c>
      <c r="G31" s="9">
        <f>'Прил.10 (2015 вед)'!G32</f>
        <v>150</v>
      </c>
      <c r="H31" s="31"/>
      <c r="I31" s="61"/>
      <c r="J31" s="60"/>
    </row>
    <row r="32" spans="1:10">
      <c r="A32" s="25" t="s">
        <v>9</v>
      </c>
      <c r="B32" s="41">
        <v>650</v>
      </c>
      <c r="C32" s="41" t="s">
        <v>80</v>
      </c>
      <c r="D32" s="42">
        <v>13</v>
      </c>
      <c r="E32" s="42"/>
      <c r="F32" s="41"/>
      <c r="G32" s="29">
        <f>G33+G38</f>
        <v>7997.9</v>
      </c>
      <c r="H32" s="29"/>
      <c r="I32" s="61"/>
      <c r="J32" s="60"/>
    </row>
    <row r="33" spans="1:10" ht="38.25">
      <c r="A33" s="111" t="s">
        <v>288</v>
      </c>
      <c r="B33" s="12" t="s">
        <v>90</v>
      </c>
      <c r="C33" s="12" t="s">
        <v>80</v>
      </c>
      <c r="D33" s="43" t="s">
        <v>107</v>
      </c>
      <c r="E33" s="68" t="s">
        <v>179</v>
      </c>
      <c r="F33" s="12"/>
      <c r="G33" s="9">
        <f>G34</f>
        <v>50</v>
      </c>
      <c r="H33" s="12"/>
      <c r="I33" s="61"/>
      <c r="J33" s="60"/>
    </row>
    <row r="34" spans="1:10" ht="63.75" customHeight="1">
      <c r="A34" s="111" t="s">
        <v>289</v>
      </c>
      <c r="B34" s="12" t="s">
        <v>90</v>
      </c>
      <c r="C34" s="12" t="s">
        <v>80</v>
      </c>
      <c r="D34" s="43" t="s">
        <v>107</v>
      </c>
      <c r="E34" s="68" t="s">
        <v>187</v>
      </c>
      <c r="F34" s="12"/>
      <c r="G34" s="9">
        <f>G35</f>
        <v>50</v>
      </c>
      <c r="H34" s="12"/>
      <c r="I34" s="61"/>
      <c r="J34" s="60"/>
    </row>
    <row r="35" spans="1:10" ht="75.75" customHeight="1">
      <c r="A35" s="111" t="s">
        <v>290</v>
      </c>
      <c r="B35" s="12" t="s">
        <v>90</v>
      </c>
      <c r="C35" s="12" t="s">
        <v>80</v>
      </c>
      <c r="D35" s="43" t="s">
        <v>107</v>
      </c>
      <c r="E35" s="68" t="s">
        <v>180</v>
      </c>
      <c r="F35" s="12"/>
      <c r="G35" s="9">
        <f>G36</f>
        <v>50</v>
      </c>
      <c r="H35" s="12"/>
      <c r="I35" s="61"/>
      <c r="J35" s="60"/>
    </row>
    <row r="36" spans="1:10" ht="25.5">
      <c r="A36" s="6" t="s">
        <v>152</v>
      </c>
      <c r="B36" s="12" t="s">
        <v>90</v>
      </c>
      <c r="C36" s="12" t="s">
        <v>80</v>
      </c>
      <c r="D36" s="43" t="s">
        <v>107</v>
      </c>
      <c r="E36" s="68" t="s">
        <v>180</v>
      </c>
      <c r="F36" s="12" t="s">
        <v>95</v>
      </c>
      <c r="G36" s="9">
        <f>G37</f>
        <v>50</v>
      </c>
      <c r="H36" s="12"/>
      <c r="I36" s="61"/>
      <c r="J36" s="60"/>
    </row>
    <row r="37" spans="1:10" ht="25.5">
      <c r="A37" s="6" t="s">
        <v>153</v>
      </c>
      <c r="B37" s="12" t="s">
        <v>90</v>
      </c>
      <c r="C37" s="12" t="s">
        <v>80</v>
      </c>
      <c r="D37" s="43" t="s">
        <v>107</v>
      </c>
      <c r="E37" s="68" t="s">
        <v>180</v>
      </c>
      <c r="F37" s="12" t="s">
        <v>96</v>
      </c>
      <c r="G37" s="9">
        <f>'Прил.10 (2015 вед)'!G38</f>
        <v>50</v>
      </c>
      <c r="H37" s="12"/>
      <c r="I37" s="61"/>
      <c r="J37" s="60"/>
    </row>
    <row r="38" spans="1:10">
      <c r="A38" s="110" t="s">
        <v>156</v>
      </c>
      <c r="B38" s="12">
        <v>650</v>
      </c>
      <c r="C38" s="12" t="s">
        <v>80</v>
      </c>
      <c r="D38" s="43">
        <v>13</v>
      </c>
      <c r="E38" s="68" t="s">
        <v>157</v>
      </c>
      <c r="F38" s="12"/>
      <c r="G38" s="9">
        <f>G39+G46+G53</f>
        <v>7947.9</v>
      </c>
      <c r="H38" s="9"/>
      <c r="I38" s="61"/>
      <c r="J38" s="60"/>
    </row>
    <row r="39" spans="1:10">
      <c r="A39" s="6" t="s">
        <v>71</v>
      </c>
      <c r="B39" s="12">
        <v>650</v>
      </c>
      <c r="C39" s="12" t="s">
        <v>80</v>
      </c>
      <c r="D39" s="43">
        <v>13</v>
      </c>
      <c r="E39" s="43" t="s">
        <v>145</v>
      </c>
      <c r="F39" s="12"/>
      <c r="G39" s="9">
        <f>G40+G42+G44</f>
        <v>5960.8</v>
      </c>
      <c r="H39" s="9"/>
      <c r="I39" s="61"/>
      <c r="J39" s="60"/>
    </row>
    <row r="40" spans="1:10" ht="51">
      <c r="A40" s="6" t="s">
        <v>72</v>
      </c>
      <c r="B40" s="12">
        <v>650</v>
      </c>
      <c r="C40" s="12" t="s">
        <v>80</v>
      </c>
      <c r="D40" s="43">
        <v>13</v>
      </c>
      <c r="E40" s="43" t="s">
        <v>145</v>
      </c>
      <c r="F40" s="12">
        <v>100</v>
      </c>
      <c r="G40" s="9">
        <f>G41</f>
        <v>5543.1</v>
      </c>
      <c r="H40" s="9"/>
      <c r="I40" s="61"/>
      <c r="J40" s="60"/>
    </row>
    <row r="41" spans="1:10">
      <c r="A41" s="6" t="s">
        <v>73</v>
      </c>
      <c r="B41" s="12">
        <v>650</v>
      </c>
      <c r="C41" s="12" t="s">
        <v>80</v>
      </c>
      <c r="D41" s="43">
        <v>13</v>
      </c>
      <c r="E41" s="43" t="s">
        <v>145</v>
      </c>
      <c r="F41" s="12">
        <v>110</v>
      </c>
      <c r="G41" s="9">
        <f>'Прил.10 (2015 вед)'!G43</f>
        <v>5543.1</v>
      </c>
      <c r="H41" s="10"/>
      <c r="I41" s="62"/>
      <c r="J41" s="63"/>
    </row>
    <row r="42" spans="1:10" ht="25.5">
      <c r="A42" s="6" t="s">
        <v>152</v>
      </c>
      <c r="B42" s="12" t="s">
        <v>90</v>
      </c>
      <c r="C42" s="12" t="s">
        <v>80</v>
      </c>
      <c r="D42" s="43">
        <v>13</v>
      </c>
      <c r="E42" s="43" t="s">
        <v>145</v>
      </c>
      <c r="F42" s="12" t="s">
        <v>95</v>
      </c>
      <c r="G42" s="9">
        <f>G43</f>
        <v>401.2</v>
      </c>
      <c r="H42" s="10"/>
      <c r="I42" s="62"/>
      <c r="J42" s="63"/>
    </row>
    <row r="43" spans="1:10" ht="25.5">
      <c r="A43" s="6" t="s">
        <v>153</v>
      </c>
      <c r="B43" s="12">
        <v>650</v>
      </c>
      <c r="C43" s="12" t="s">
        <v>80</v>
      </c>
      <c r="D43" s="43">
        <v>13</v>
      </c>
      <c r="E43" s="43" t="s">
        <v>145</v>
      </c>
      <c r="F43" s="12">
        <v>240</v>
      </c>
      <c r="G43" s="9">
        <f>'Прил.10 (2015 вед)'!G47</f>
        <v>401.2</v>
      </c>
      <c r="H43" s="10"/>
      <c r="I43" s="62"/>
      <c r="J43" s="63"/>
    </row>
    <row r="44" spans="1:10">
      <c r="A44" s="6" t="s">
        <v>46</v>
      </c>
      <c r="B44" s="12">
        <v>650</v>
      </c>
      <c r="C44" s="12" t="s">
        <v>80</v>
      </c>
      <c r="D44" s="43">
        <v>13</v>
      </c>
      <c r="E44" s="43" t="s">
        <v>145</v>
      </c>
      <c r="F44" s="12">
        <v>800</v>
      </c>
      <c r="G44" s="9">
        <f>G45</f>
        <v>16.5</v>
      </c>
      <c r="H44" s="10"/>
      <c r="I44" s="62"/>
      <c r="J44" s="63"/>
    </row>
    <row r="45" spans="1:10">
      <c r="A45" s="6" t="s">
        <v>47</v>
      </c>
      <c r="B45" s="12">
        <v>650</v>
      </c>
      <c r="C45" s="12" t="s">
        <v>80</v>
      </c>
      <c r="D45" s="43">
        <v>13</v>
      </c>
      <c r="E45" s="43" t="s">
        <v>145</v>
      </c>
      <c r="F45" s="12">
        <v>850</v>
      </c>
      <c r="G45" s="9">
        <f>'Прил.10 (2015 вед)'!G51</f>
        <v>16.5</v>
      </c>
      <c r="H45" s="10"/>
      <c r="I45" s="62"/>
      <c r="J45" s="63"/>
    </row>
    <row r="46" spans="1:10">
      <c r="A46" s="113" t="s">
        <v>186</v>
      </c>
      <c r="B46" s="12">
        <v>650</v>
      </c>
      <c r="C46" s="12" t="s">
        <v>80</v>
      </c>
      <c r="D46" s="43">
        <v>13</v>
      </c>
      <c r="E46" s="43" t="s">
        <v>141</v>
      </c>
      <c r="F46" s="12"/>
      <c r="G46" s="9">
        <f>G47+G49+G51</f>
        <v>1973.6999999999998</v>
      </c>
      <c r="H46" s="10"/>
      <c r="I46" s="62"/>
      <c r="J46" s="63"/>
    </row>
    <row r="47" spans="1:10" ht="51">
      <c r="A47" s="6" t="s">
        <v>148</v>
      </c>
      <c r="B47" s="12">
        <v>650</v>
      </c>
      <c r="C47" s="12" t="s">
        <v>80</v>
      </c>
      <c r="D47" s="43">
        <v>13</v>
      </c>
      <c r="E47" s="43" t="s">
        <v>141</v>
      </c>
      <c r="F47" s="12">
        <v>100</v>
      </c>
      <c r="G47" s="9">
        <f>G48</f>
        <v>250</v>
      </c>
      <c r="H47" s="10"/>
      <c r="I47" s="62"/>
      <c r="J47" s="63"/>
    </row>
    <row r="48" spans="1:10" ht="15" customHeight="1">
      <c r="A48" s="6" t="s">
        <v>41</v>
      </c>
      <c r="B48" s="12">
        <v>650</v>
      </c>
      <c r="C48" s="12" t="s">
        <v>80</v>
      </c>
      <c r="D48" s="43">
        <v>13</v>
      </c>
      <c r="E48" s="43" t="s">
        <v>141</v>
      </c>
      <c r="F48" s="12">
        <v>120</v>
      </c>
      <c r="G48" s="9">
        <f>'Прил.10 (2015 вед)'!G56</f>
        <v>250</v>
      </c>
      <c r="H48" s="10"/>
      <c r="I48" s="62"/>
      <c r="J48" s="63"/>
    </row>
    <row r="49" spans="1:10" ht="25.5">
      <c r="A49" s="6" t="s">
        <v>152</v>
      </c>
      <c r="B49" s="12">
        <v>650</v>
      </c>
      <c r="C49" s="12" t="s">
        <v>80</v>
      </c>
      <c r="D49" s="43">
        <v>13</v>
      </c>
      <c r="E49" s="43" t="s">
        <v>141</v>
      </c>
      <c r="F49" s="12">
        <v>200</v>
      </c>
      <c r="G49" s="9">
        <f>G50</f>
        <v>1593.6999999999998</v>
      </c>
      <c r="H49" s="10"/>
      <c r="I49" s="62"/>
      <c r="J49" s="63"/>
    </row>
    <row r="50" spans="1:10" ht="25.5">
      <c r="A50" s="6" t="s">
        <v>153</v>
      </c>
      <c r="B50" s="12">
        <v>650</v>
      </c>
      <c r="C50" s="12" t="s">
        <v>80</v>
      </c>
      <c r="D50" s="43">
        <v>13</v>
      </c>
      <c r="E50" s="43" t="s">
        <v>141</v>
      </c>
      <c r="F50" s="12">
        <v>240</v>
      </c>
      <c r="G50" s="9">
        <f>'Прил.10 (2015 вед)'!G59</f>
        <v>1593.6999999999998</v>
      </c>
      <c r="H50" s="10"/>
      <c r="I50" s="62"/>
      <c r="J50" s="63"/>
    </row>
    <row r="51" spans="1:10">
      <c r="A51" s="6" t="s">
        <v>46</v>
      </c>
      <c r="B51" s="12">
        <v>650</v>
      </c>
      <c r="C51" s="12" t="s">
        <v>80</v>
      </c>
      <c r="D51" s="43">
        <v>13</v>
      </c>
      <c r="E51" s="43" t="s">
        <v>141</v>
      </c>
      <c r="F51" s="12">
        <v>800</v>
      </c>
      <c r="G51" s="9">
        <f>G52</f>
        <v>130</v>
      </c>
      <c r="H51" s="10"/>
      <c r="I51" s="62"/>
      <c r="J51" s="63"/>
    </row>
    <row r="52" spans="1:10">
      <c r="A52" s="6" t="s">
        <v>47</v>
      </c>
      <c r="B52" s="12">
        <v>650</v>
      </c>
      <c r="C52" s="12" t="s">
        <v>80</v>
      </c>
      <c r="D52" s="43">
        <v>13</v>
      </c>
      <c r="E52" s="43" t="s">
        <v>141</v>
      </c>
      <c r="F52" s="12">
        <v>850</v>
      </c>
      <c r="G52" s="9">
        <f>'Прил.10 (2015 вед)'!G62</f>
        <v>130</v>
      </c>
      <c r="H52" s="10"/>
      <c r="I52" s="62"/>
      <c r="J52" s="63"/>
    </row>
    <row r="53" spans="1:10" ht="26.25" customHeight="1">
      <c r="A53" s="72" t="s">
        <v>211</v>
      </c>
      <c r="B53" s="12">
        <v>650</v>
      </c>
      <c r="C53" s="12" t="s">
        <v>80</v>
      </c>
      <c r="D53" s="43" t="s">
        <v>107</v>
      </c>
      <c r="E53" s="43" t="s">
        <v>139</v>
      </c>
      <c r="F53" s="12"/>
      <c r="G53" s="9">
        <f>G54</f>
        <v>13.4</v>
      </c>
      <c r="H53" s="10"/>
      <c r="I53" s="62"/>
      <c r="J53" s="63"/>
    </row>
    <row r="54" spans="1:10">
      <c r="A54" s="72" t="s">
        <v>50</v>
      </c>
      <c r="B54" s="12">
        <v>650</v>
      </c>
      <c r="C54" s="12" t="s">
        <v>80</v>
      </c>
      <c r="D54" s="43" t="s">
        <v>107</v>
      </c>
      <c r="E54" s="43" t="s">
        <v>139</v>
      </c>
      <c r="F54" s="12">
        <v>500</v>
      </c>
      <c r="G54" s="9">
        <f>G55</f>
        <v>13.4</v>
      </c>
      <c r="H54" s="10"/>
      <c r="I54" s="62"/>
      <c r="J54" s="63"/>
    </row>
    <row r="55" spans="1:10">
      <c r="A55" s="72" t="s">
        <v>51</v>
      </c>
      <c r="B55" s="12">
        <v>650</v>
      </c>
      <c r="C55" s="12" t="s">
        <v>80</v>
      </c>
      <c r="D55" s="43" t="s">
        <v>107</v>
      </c>
      <c r="E55" s="43" t="s">
        <v>139</v>
      </c>
      <c r="F55" s="12">
        <v>540</v>
      </c>
      <c r="G55" s="9">
        <f>'Прил.10 (2015 вед)'!G67</f>
        <v>13.4</v>
      </c>
      <c r="H55" s="10"/>
      <c r="I55" s="62"/>
      <c r="J55" s="63"/>
    </row>
    <row r="56" spans="1:10">
      <c r="A56" s="13" t="s">
        <v>10</v>
      </c>
      <c r="B56" s="14">
        <v>650</v>
      </c>
      <c r="C56" s="14" t="s">
        <v>81</v>
      </c>
      <c r="D56" s="40"/>
      <c r="E56" s="40"/>
      <c r="F56" s="14"/>
      <c r="G56" s="15">
        <f>G57</f>
        <v>724</v>
      </c>
      <c r="H56" s="15">
        <f t="shared" ref="H56:H63" si="0">G56</f>
        <v>724</v>
      </c>
      <c r="I56" s="62"/>
      <c r="J56" s="63"/>
    </row>
    <row r="57" spans="1:10">
      <c r="A57" s="25" t="s">
        <v>11</v>
      </c>
      <c r="B57" s="41">
        <v>650</v>
      </c>
      <c r="C57" s="41" t="s">
        <v>81</v>
      </c>
      <c r="D57" s="42" t="s">
        <v>83</v>
      </c>
      <c r="E57" s="42"/>
      <c r="F57" s="41"/>
      <c r="G57" s="29">
        <f>G58</f>
        <v>724</v>
      </c>
      <c r="H57" s="29">
        <f t="shared" si="0"/>
        <v>724</v>
      </c>
      <c r="I57" s="61"/>
      <c r="J57" s="60"/>
    </row>
    <row r="58" spans="1:10">
      <c r="A58" s="110" t="s">
        <v>156</v>
      </c>
      <c r="B58" s="12">
        <v>650</v>
      </c>
      <c r="C58" s="12" t="s">
        <v>81</v>
      </c>
      <c r="D58" s="43" t="s">
        <v>83</v>
      </c>
      <c r="E58" s="68" t="s">
        <v>157</v>
      </c>
      <c r="F58" s="12"/>
      <c r="G58" s="9">
        <f>G59</f>
        <v>724</v>
      </c>
      <c r="H58" s="9">
        <f t="shared" si="0"/>
        <v>724</v>
      </c>
      <c r="I58" s="61"/>
      <c r="J58" s="60"/>
    </row>
    <row r="59" spans="1:10" ht="25.5">
      <c r="A59" s="6" t="s">
        <v>54</v>
      </c>
      <c r="B59" s="12">
        <v>650</v>
      </c>
      <c r="C59" s="12" t="s">
        <v>81</v>
      </c>
      <c r="D59" s="43" t="s">
        <v>83</v>
      </c>
      <c r="E59" s="43" t="s">
        <v>142</v>
      </c>
      <c r="F59" s="12"/>
      <c r="G59" s="9">
        <f>G60+G62</f>
        <v>724</v>
      </c>
      <c r="H59" s="9">
        <f t="shared" si="0"/>
        <v>724</v>
      </c>
      <c r="I59" s="61"/>
      <c r="J59" s="60"/>
    </row>
    <row r="60" spans="1:10" ht="51">
      <c r="A60" s="6" t="s">
        <v>40</v>
      </c>
      <c r="B60" s="12">
        <v>650</v>
      </c>
      <c r="C60" s="12" t="s">
        <v>81</v>
      </c>
      <c r="D60" s="43" t="s">
        <v>83</v>
      </c>
      <c r="E60" s="43" t="s">
        <v>142</v>
      </c>
      <c r="F60" s="12">
        <v>100</v>
      </c>
      <c r="G60" s="9">
        <f>G61</f>
        <v>597</v>
      </c>
      <c r="H60" s="9">
        <f t="shared" si="0"/>
        <v>597</v>
      </c>
      <c r="I60" s="61"/>
      <c r="J60" s="60"/>
    </row>
    <row r="61" spans="1:10" ht="25.5">
      <c r="A61" s="6" t="s">
        <v>42</v>
      </c>
      <c r="B61" s="12">
        <v>650</v>
      </c>
      <c r="C61" s="12" t="s">
        <v>81</v>
      </c>
      <c r="D61" s="43" t="s">
        <v>83</v>
      </c>
      <c r="E61" s="43" t="s">
        <v>142</v>
      </c>
      <c r="F61" s="12">
        <v>120</v>
      </c>
      <c r="G61" s="9">
        <f>'Прил.10 (2015 вед)'!G73</f>
        <v>597</v>
      </c>
      <c r="H61" s="9">
        <f t="shared" si="0"/>
        <v>597</v>
      </c>
      <c r="I61" s="61"/>
      <c r="J61" s="60"/>
    </row>
    <row r="62" spans="1:10" ht="25.5">
      <c r="A62" s="6" t="s">
        <v>153</v>
      </c>
      <c r="B62" s="12">
        <v>650</v>
      </c>
      <c r="C62" s="12" t="s">
        <v>81</v>
      </c>
      <c r="D62" s="43" t="s">
        <v>83</v>
      </c>
      <c r="E62" s="43" t="s">
        <v>142</v>
      </c>
      <c r="F62" s="12">
        <v>200</v>
      </c>
      <c r="G62" s="9">
        <f>G63</f>
        <v>127</v>
      </c>
      <c r="H62" s="9">
        <f t="shared" si="0"/>
        <v>127</v>
      </c>
      <c r="I62" s="61"/>
      <c r="J62" s="60"/>
    </row>
    <row r="63" spans="1:10" ht="25.5">
      <c r="A63" s="6" t="s">
        <v>153</v>
      </c>
      <c r="B63" s="12">
        <v>650</v>
      </c>
      <c r="C63" s="12" t="s">
        <v>81</v>
      </c>
      <c r="D63" s="43" t="s">
        <v>83</v>
      </c>
      <c r="E63" s="43" t="s">
        <v>142</v>
      </c>
      <c r="F63" s="12">
        <v>240</v>
      </c>
      <c r="G63" s="9">
        <f>'Прил.10 (2015 вед)'!G77</f>
        <v>127</v>
      </c>
      <c r="H63" s="9">
        <f t="shared" si="0"/>
        <v>127</v>
      </c>
      <c r="I63" s="61"/>
      <c r="J63" s="60"/>
    </row>
    <row r="64" spans="1:10">
      <c r="A64" s="26" t="s">
        <v>12</v>
      </c>
      <c r="B64" s="14">
        <v>650</v>
      </c>
      <c r="C64" s="14" t="s">
        <v>83</v>
      </c>
      <c r="D64" s="40"/>
      <c r="E64" s="40"/>
      <c r="F64" s="14"/>
      <c r="G64" s="15">
        <f>G65+G75+G81</f>
        <v>2293.5</v>
      </c>
      <c r="H64" s="15">
        <f>H65</f>
        <v>125</v>
      </c>
      <c r="I64" s="62"/>
      <c r="J64" s="63"/>
    </row>
    <row r="65" spans="1:10">
      <c r="A65" s="27" t="s">
        <v>13</v>
      </c>
      <c r="B65" s="41">
        <v>650</v>
      </c>
      <c r="C65" s="41" t="s">
        <v>83</v>
      </c>
      <c r="D65" s="42" t="s">
        <v>82</v>
      </c>
      <c r="E65" s="42"/>
      <c r="F65" s="41"/>
      <c r="G65" s="29">
        <f>G66</f>
        <v>120</v>
      </c>
      <c r="H65" s="29">
        <v>125</v>
      </c>
      <c r="I65" s="61"/>
      <c r="J65" s="60"/>
    </row>
    <row r="66" spans="1:10">
      <c r="A66" s="110" t="s">
        <v>156</v>
      </c>
      <c r="B66" s="46" t="s">
        <v>90</v>
      </c>
      <c r="C66" s="49" t="s">
        <v>83</v>
      </c>
      <c r="D66" s="24" t="s">
        <v>82</v>
      </c>
      <c r="E66" s="75" t="s">
        <v>157</v>
      </c>
      <c r="F66" s="46"/>
      <c r="G66" s="33">
        <f>G67+G72</f>
        <v>120</v>
      </c>
      <c r="H66" s="33">
        <f t="shared" ref="H66:H74" si="1">G66</f>
        <v>120</v>
      </c>
      <c r="I66" s="61"/>
      <c r="J66" s="60"/>
    </row>
    <row r="67" spans="1:10" ht="27" customHeight="1">
      <c r="A67" s="19" t="s">
        <v>350</v>
      </c>
      <c r="B67" s="12">
        <v>650</v>
      </c>
      <c r="C67" s="12" t="s">
        <v>83</v>
      </c>
      <c r="D67" s="43" t="s">
        <v>82</v>
      </c>
      <c r="E67" s="43" t="s">
        <v>212</v>
      </c>
      <c r="F67" s="12"/>
      <c r="G67" s="9">
        <f>G68+G70</f>
        <v>80</v>
      </c>
      <c r="H67" s="9">
        <f t="shared" si="1"/>
        <v>80</v>
      </c>
      <c r="I67" s="61"/>
      <c r="J67" s="60"/>
    </row>
    <row r="68" spans="1:10" ht="27" customHeight="1">
      <c r="A68" s="23" t="s">
        <v>40</v>
      </c>
      <c r="B68" s="12" t="s">
        <v>90</v>
      </c>
      <c r="C68" s="49" t="s">
        <v>83</v>
      </c>
      <c r="D68" s="24" t="s">
        <v>82</v>
      </c>
      <c r="E68" s="43" t="s">
        <v>212</v>
      </c>
      <c r="F68" s="12" t="s">
        <v>91</v>
      </c>
      <c r="G68" s="9">
        <f>G69</f>
        <v>41</v>
      </c>
      <c r="H68" s="9"/>
      <c r="I68" s="61"/>
      <c r="J68" s="60"/>
    </row>
    <row r="69" spans="1:10" ht="18" customHeight="1">
      <c r="A69" s="19" t="s">
        <v>41</v>
      </c>
      <c r="B69" s="12">
        <v>650</v>
      </c>
      <c r="C69" s="12" t="s">
        <v>83</v>
      </c>
      <c r="D69" s="43" t="s">
        <v>82</v>
      </c>
      <c r="E69" s="43" t="s">
        <v>212</v>
      </c>
      <c r="F69" s="12">
        <v>120</v>
      </c>
      <c r="G69" s="9">
        <f>'Прил.10 (2015 вед)'!G85</f>
        <v>41</v>
      </c>
      <c r="H69" s="9"/>
      <c r="I69" s="61"/>
      <c r="J69" s="60"/>
    </row>
    <row r="70" spans="1:10" ht="25.5">
      <c r="A70" s="19" t="s">
        <v>152</v>
      </c>
      <c r="B70" s="12">
        <v>650</v>
      </c>
      <c r="C70" s="12" t="s">
        <v>83</v>
      </c>
      <c r="D70" s="43" t="s">
        <v>82</v>
      </c>
      <c r="E70" s="43" t="s">
        <v>212</v>
      </c>
      <c r="F70" s="12">
        <v>200</v>
      </c>
      <c r="G70" s="9">
        <f>G71</f>
        <v>39</v>
      </c>
      <c r="H70" s="9">
        <f t="shared" si="1"/>
        <v>39</v>
      </c>
      <c r="I70" s="61"/>
      <c r="J70" s="60"/>
    </row>
    <row r="71" spans="1:10" ht="25.5">
      <c r="A71" s="19" t="s">
        <v>153</v>
      </c>
      <c r="B71" s="12">
        <v>650</v>
      </c>
      <c r="C71" s="12" t="s">
        <v>83</v>
      </c>
      <c r="D71" s="43" t="s">
        <v>82</v>
      </c>
      <c r="E71" s="43" t="s">
        <v>212</v>
      </c>
      <c r="F71" s="12">
        <v>240</v>
      </c>
      <c r="G71" s="9">
        <f>'Прил.10 (2015 вед)'!G87</f>
        <v>39</v>
      </c>
      <c r="H71" s="9">
        <f t="shared" si="1"/>
        <v>39</v>
      </c>
      <c r="I71" s="61"/>
      <c r="J71" s="60"/>
    </row>
    <row r="72" spans="1:10" ht="25.5">
      <c r="A72" s="19" t="s">
        <v>351</v>
      </c>
      <c r="B72" s="12">
        <v>650</v>
      </c>
      <c r="C72" s="12" t="s">
        <v>83</v>
      </c>
      <c r="D72" s="43" t="s">
        <v>82</v>
      </c>
      <c r="E72" s="43" t="s">
        <v>213</v>
      </c>
      <c r="F72" s="12"/>
      <c r="G72" s="9">
        <f>G73</f>
        <v>40</v>
      </c>
      <c r="H72" s="9">
        <f t="shared" si="1"/>
        <v>40</v>
      </c>
      <c r="I72" s="61"/>
      <c r="J72" s="60"/>
    </row>
    <row r="73" spans="1:10" ht="25.5">
      <c r="A73" s="19" t="s">
        <v>152</v>
      </c>
      <c r="B73" s="12">
        <v>650</v>
      </c>
      <c r="C73" s="12" t="s">
        <v>83</v>
      </c>
      <c r="D73" s="43" t="s">
        <v>82</v>
      </c>
      <c r="E73" s="43" t="s">
        <v>213</v>
      </c>
      <c r="F73" s="12">
        <v>200</v>
      </c>
      <c r="G73" s="9">
        <f>G74</f>
        <v>40</v>
      </c>
      <c r="H73" s="9">
        <f t="shared" si="1"/>
        <v>40</v>
      </c>
      <c r="I73" s="61"/>
      <c r="J73" s="60"/>
    </row>
    <row r="74" spans="1:10" ht="25.5">
      <c r="A74" s="19" t="s">
        <v>153</v>
      </c>
      <c r="B74" s="12">
        <v>650</v>
      </c>
      <c r="C74" s="12" t="s">
        <v>83</v>
      </c>
      <c r="D74" s="43" t="s">
        <v>82</v>
      </c>
      <c r="E74" s="43" t="s">
        <v>213</v>
      </c>
      <c r="F74" s="12">
        <v>240</v>
      </c>
      <c r="G74" s="9">
        <f>'Прил.10 (2015 вед)'!G93</f>
        <v>40</v>
      </c>
      <c r="H74" s="9">
        <f t="shared" si="1"/>
        <v>40</v>
      </c>
      <c r="I74" s="61"/>
      <c r="J74" s="60"/>
    </row>
    <row r="75" spans="1:10" ht="25.5">
      <c r="A75" s="28" t="s">
        <v>345</v>
      </c>
      <c r="B75" s="41" t="s">
        <v>90</v>
      </c>
      <c r="C75" s="41" t="s">
        <v>83</v>
      </c>
      <c r="D75" s="42" t="s">
        <v>85</v>
      </c>
      <c r="E75" s="42"/>
      <c r="F75" s="41"/>
      <c r="G75" s="29">
        <f>G76</f>
        <v>1872.6</v>
      </c>
      <c r="H75" s="9"/>
      <c r="I75" s="61"/>
      <c r="J75" s="60"/>
    </row>
    <row r="76" spans="1:10" ht="51">
      <c r="A76" s="111" t="s">
        <v>291</v>
      </c>
      <c r="B76" s="67" t="s">
        <v>90</v>
      </c>
      <c r="C76" s="67" t="s">
        <v>83</v>
      </c>
      <c r="D76" s="68" t="s">
        <v>85</v>
      </c>
      <c r="E76" s="68" t="s">
        <v>106</v>
      </c>
      <c r="F76" s="67"/>
      <c r="G76" s="9">
        <f>G77</f>
        <v>1872.6</v>
      </c>
      <c r="H76" s="9"/>
      <c r="I76" s="61"/>
      <c r="J76" s="60"/>
    </row>
    <row r="77" spans="1:10" ht="76.5">
      <c r="A77" s="20" t="s">
        <v>348</v>
      </c>
      <c r="B77" s="67" t="s">
        <v>90</v>
      </c>
      <c r="C77" s="67" t="s">
        <v>83</v>
      </c>
      <c r="D77" s="68" t="s">
        <v>85</v>
      </c>
      <c r="E77" s="68" t="s">
        <v>346</v>
      </c>
      <c r="F77" s="67"/>
      <c r="G77" s="9">
        <f>G78</f>
        <v>1872.6</v>
      </c>
      <c r="H77" s="9"/>
      <c r="I77" s="61"/>
      <c r="J77" s="60"/>
    </row>
    <row r="78" spans="1:10" ht="102">
      <c r="A78" s="20" t="s">
        <v>349</v>
      </c>
      <c r="B78" s="67" t="s">
        <v>90</v>
      </c>
      <c r="C78" s="67" t="s">
        <v>83</v>
      </c>
      <c r="D78" s="68" t="s">
        <v>85</v>
      </c>
      <c r="E78" s="68" t="s">
        <v>347</v>
      </c>
      <c r="F78" s="67"/>
      <c r="G78" s="9">
        <f>G79</f>
        <v>1872.6</v>
      </c>
      <c r="H78" s="9"/>
      <c r="I78" s="61"/>
      <c r="J78" s="60"/>
    </row>
    <row r="79" spans="1:10" ht="25.5">
      <c r="A79" s="19" t="s">
        <v>152</v>
      </c>
      <c r="B79" s="67" t="s">
        <v>90</v>
      </c>
      <c r="C79" s="67" t="s">
        <v>83</v>
      </c>
      <c r="D79" s="68" t="s">
        <v>85</v>
      </c>
      <c r="E79" s="68" t="s">
        <v>347</v>
      </c>
      <c r="F79" s="67" t="s">
        <v>95</v>
      </c>
      <c r="G79" s="9">
        <f>G80</f>
        <v>1872.6</v>
      </c>
      <c r="H79" s="9"/>
      <c r="I79" s="61"/>
      <c r="J79" s="60"/>
    </row>
    <row r="80" spans="1:10" ht="25.5">
      <c r="A80" s="19" t="s">
        <v>153</v>
      </c>
      <c r="B80" s="67" t="s">
        <v>90</v>
      </c>
      <c r="C80" s="67" t="s">
        <v>83</v>
      </c>
      <c r="D80" s="68" t="s">
        <v>85</v>
      </c>
      <c r="E80" s="68" t="s">
        <v>347</v>
      </c>
      <c r="F80" s="67" t="s">
        <v>96</v>
      </c>
      <c r="G80" s="9">
        <f>'Прил.10 (2015 вед)'!G101</f>
        <v>1872.6</v>
      </c>
      <c r="H80" s="9"/>
      <c r="I80" s="61"/>
      <c r="J80" s="60"/>
    </row>
    <row r="81" spans="1:10" ht="25.5">
      <c r="A81" s="28" t="s">
        <v>14</v>
      </c>
      <c r="B81" s="41">
        <v>650</v>
      </c>
      <c r="C81" s="41" t="s">
        <v>83</v>
      </c>
      <c r="D81" s="42">
        <v>14</v>
      </c>
      <c r="E81" s="42"/>
      <c r="F81" s="41"/>
      <c r="G81" s="29">
        <f>G82</f>
        <v>300.89999999999998</v>
      </c>
      <c r="H81" s="29"/>
      <c r="I81" s="61"/>
      <c r="J81" s="60"/>
    </row>
    <row r="82" spans="1:10" s="71" customFormat="1" ht="51">
      <c r="A82" s="111" t="s">
        <v>291</v>
      </c>
      <c r="B82" s="67" t="s">
        <v>90</v>
      </c>
      <c r="C82" s="67" t="s">
        <v>83</v>
      </c>
      <c r="D82" s="68" t="s">
        <v>109</v>
      </c>
      <c r="E82" s="68" t="s">
        <v>106</v>
      </c>
      <c r="F82" s="67"/>
      <c r="G82" s="69">
        <f>G83</f>
        <v>300.89999999999998</v>
      </c>
      <c r="H82" s="69"/>
      <c r="I82" s="64"/>
      <c r="J82" s="65"/>
    </row>
    <row r="83" spans="1:10" ht="66.75" customHeight="1">
      <c r="A83" s="20" t="s">
        <v>292</v>
      </c>
      <c r="B83" s="12">
        <v>650</v>
      </c>
      <c r="C83" s="12" t="s">
        <v>83</v>
      </c>
      <c r="D83" s="43">
        <v>14</v>
      </c>
      <c r="E83" s="68" t="s">
        <v>189</v>
      </c>
      <c r="F83" s="12"/>
      <c r="G83" s="9">
        <f>G85</f>
        <v>300.89999999999998</v>
      </c>
      <c r="H83" s="9"/>
      <c r="I83" s="61"/>
      <c r="J83" s="60"/>
    </row>
    <row r="84" spans="1:10" ht="90.75" customHeight="1">
      <c r="A84" s="20" t="s">
        <v>293</v>
      </c>
      <c r="B84" s="12">
        <v>650</v>
      </c>
      <c r="C84" s="12" t="s">
        <v>83</v>
      </c>
      <c r="D84" s="43">
        <v>14</v>
      </c>
      <c r="E84" s="68" t="s">
        <v>184</v>
      </c>
      <c r="F84" s="12"/>
      <c r="G84" s="9">
        <f>G85</f>
        <v>300.89999999999998</v>
      </c>
      <c r="H84" s="9"/>
      <c r="I84" s="61"/>
      <c r="J84" s="60"/>
    </row>
    <row r="85" spans="1:10" ht="25.5">
      <c r="A85" s="19" t="s">
        <v>152</v>
      </c>
      <c r="B85" s="12">
        <v>650</v>
      </c>
      <c r="C85" s="12" t="s">
        <v>83</v>
      </c>
      <c r="D85" s="43">
        <v>14</v>
      </c>
      <c r="E85" s="68" t="s">
        <v>184</v>
      </c>
      <c r="F85" s="12">
        <v>200</v>
      </c>
      <c r="G85" s="9">
        <f>G86</f>
        <v>300.89999999999998</v>
      </c>
      <c r="H85" s="9"/>
      <c r="I85" s="61"/>
      <c r="J85" s="60"/>
    </row>
    <row r="86" spans="1:10" ht="25.5">
      <c r="A86" s="19" t="s">
        <v>153</v>
      </c>
      <c r="B86" s="44">
        <v>650</v>
      </c>
      <c r="C86" s="44" t="s">
        <v>83</v>
      </c>
      <c r="D86" s="45">
        <v>14</v>
      </c>
      <c r="E86" s="68" t="s">
        <v>184</v>
      </c>
      <c r="F86" s="12">
        <v>240</v>
      </c>
      <c r="G86" s="32">
        <f>'Прил.10 (2015 вед)'!G116</f>
        <v>300.89999999999998</v>
      </c>
      <c r="H86" s="34"/>
      <c r="I86" s="61"/>
      <c r="J86" s="60"/>
    </row>
    <row r="87" spans="1:10">
      <c r="A87" s="13" t="s">
        <v>15</v>
      </c>
      <c r="B87" s="14">
        <v>650</v>
      </c>
      <c r="C87" s="14" t="s">
        <v>82</v>
      </c>
      <c r="D87" s="40"/>
      <c r="E87" s="40"/>
      <c r="F87" s="14"/>
      <c r="G87" s="15">
        <f>G88+G93+G103+G113+G118</f>
        <v>8372.9</v>
      </c>
      <c r="H87" s="15"/>
      <c r="I87" s="62"/>
      <c r="J87" s="63"/>
    </row>
    <row r="88" spans="1:10">
      <c r="A88" s="25" t="s">
        <v>16</v>
      </c>
      <c r="B88" s="41">
        <v>650</v>
      </c>
      <c r="C88" s="41" t="s">
        <v>82</v>
      </c>
      <c r="D88" s="42" t="s">
        <v>80</v>
      </c>
      <c r="E88" s="42"/>
      <c r="F88" s="41"/>
      <c r="G88" s="29">
        <f>G89</f>
        <v>1823.7</v>
      </c>
      <c r="H88" s="29"/>
      <c r="I88" s="61"/>
      <c r="J88" s="60"/>
    </row>
    <row r="89" spans="1:10">
      <c r="A89" s="110" t="s">
        <v>156</v>
      </c>
      <c r="B89" s="12">
        <v>650</v>
      </c>
      <c r="C89" s="12" t="s">
        <v>82</v>
      </c>
      <c r="D89" s="43" t="s">
        <v>80</v>
      </c>
      <c r="E89" s="43" t="s">
        <v>157</v>
      </c>
      <c r="F89" s="12"/>
      <c r="G89" s="9">
        <f>G90</f>
        <v>1823.7</v>
      </c>
      <c r="H89" s="9"/>
      <c r="I89" s="61"/>
      <c r="J89" s="60"/>
    </row>
    <row r="90" spans="1:10" ht="15.75" customHeight="1">
      <c r="A90" s="72" t="s">
        <v>214</v>
      </c>
      <c r="B90" s="12">
        <v>650</v>
      </c>
      <c r="C90" s="12" t="s">
        <v>82</v>
      </c>
      <c r="D90" s="43" t="s">
        <v>80</v>
      </c>
      <c r="E90" s="43" t="s">
        <v>215</v>
      </c>
      <c r="F90" s="12"/>
      <c r="G90" s="9">
        <f>G91</f>
        <v>1823.7</v>
      </c>
      <c r="H90" s="9"/>
      <c r="I90" s="61"/>
      <c r="J90" s="60"/>
    </row>
    <row r="91" spans="1:10">
      <c r="A91" s="72" t="s">
        <v>43</v>
      </c>
      <c r="B91" s="12">
        <v>650</v>
      </c>
      <c r="C91" s="12" t="s">
        <v>82</v>
      </c>
      <c r="D91" s="43" t="s">
        <v>80</v>
      </c>
      <c r="E91" s="43" t="s">
        <v>215</v>
      </c>
      <c r="F91" s="12">
        <v>200</v>
      </c>
      <c r="G91" s="9">
        <f>G92</f>
        <v>1823.7</v>
      </c>
      <c r="H91" s="9"/>
      <c r="I91" s="61"/>
      <c r="J91" s="60"/>
    </row>
    <row r="92" spans="1:10" ht="25.5">
      <c r="A92" s="72" t="s">
        <v>44</v>
      </c>
      <c r="B92" s="12">
        <v>650</v>
      </c>
      <c r="C92" s="12" t="s">
        <v>82</v>
      </c>
      <c r="D92" s="43" t="s">
        <v>80</v>
      </c>
      <c r="E92" s="43" t="s">
        <v>215</v>
      </c>
      <c r="F92" s="12">
        <v>240</v>
      </c>
      <c r="G92" s="9">
        <f>'Прил.10 (2015 вед)'!G123</f>
        <v>1823.7</v>
      </c>
      <c r="H92" s="9"/>
      <c r="I92" s="61"/>
      <c r="J92" s="60"/>
    </row>
    <row r="93" spans="1:10">
      <c r="A93" s="25" t="s">
        <v>17</v>
      </c>
      <c r="B93" s="41">
        <v>650</v>
      </c>
      <c r="C93" s="41" t="s">
        <v>82</v>
      </c>
      <c r="D93" s="42" t="s">
        <v>84</v>
      </c>
      <c r="E93" s="41"/>
      <c r="F93" s="41"/>
      <c r="G93" s="29">
        <f>G94+G99</f>
        <v>2319.1999999999998</v>
      </c>
      <c r="H93" s="30"/>
      <c r="I93" s="61"/>
      <c r="J93" s="60"/>
    </row>
    <row r="94" spans="1:10" ht="38.25">
      <c r="A94" s="110" t="s">
        <v>294</v>
      </c>
      <c r="B94" s="12">
        <v>650</v>
      </c>
      <c r="C94" s="12" t="s">
        <v>82</v>
      </c>
      <c r="D94" s="43" t="s">
        <v>84</v>
      </c>
      <c r="E94" s="67" t="s">
        <v>163</v>
      </c>
      <c r="F94" s="12"/>
      <c r="G94" s="9">
        <f>G95</f>
        <v>1000</v>
      </c>
      <c r="H94" s="35"/>
      <c r="I94" s="61"/>
      <c r="J94" s="60"/>
    </row>
    <row r="95" spans="1:10" ht="89.25" customHeight="1">
      <c r="A95" s="116" t="s">
        <v>295</v>
      </c>
      <c r="B95" s="12">
        <v>650</v>
      </c>
      <c r="C95" s="12" t="s">
        <v>82</v>
      </c>
      <c r="D95" s="43" t="s">
        <v>84</v>
      </c>
      <c r="E95" s="67" t="s">
        <v>192</v>
      </c>
      <c r="F95" s="12"/>
      <c r="G95" s="9">
        <f>G96</f>
        <v>1000</v>
      </c>
      <c r="H95" s="35"/>
      <c r="I95" s="61"/>
      <c r="J95" s="60"/>
    </row>
    <row r="96" spans="1:10" ht="90" customHeight="1">
      <c r="A96" s="6" t="s">
        <v>296</v>
      </c>
      <c r="B96" s="12">
        <v>650</v>
      </c>
      <c r="C96" s="12" t="s">
        <v>82</v>
      </c>
      <c r="D96" s="43" t="s">
        <v>84</v>
      </c>
      <c r="E96" s="12" t="s">
        <v>216</v>
      </c>
      <c r="F96" s="12"/>
      <c r="G96" s="9">
        <f>G98</f>
        <v>1000</v>
      </c>
      <c r="H96" s="35"/>
      <c r="I96" s="61"/>
      <c r="J96" s="60"/>
    </row>
    <row r="97" spans="1:10">
      <c r="A97" s="6" t="s">
        <v>46</v>
      </c>
      <c r="B97" s="12">
        <v>650</v>
      </c>
      <c r="C97" s="12" t="s">
        <v>82</v>
      </c>
      <c r="D97" s="43" t="s">
        <v>84</v>
      </c>
      <c r="E97" s="12" t="s">
        <v>216</v>
      </c>
      <c r="F97" s="12">
        <v>800</v>
      </c>
      <c r="G97" s="9">
        <f>G98</f>
        <v>1000</v>
      </c>
      <c r="H97" s="35"/>
      <c r="I97" s="61"/>
      <c r="J97" s="60"/>
    </row>
    <row r="98" spans="1:10" ht="25.5" customHeight="1">
      <c r="A98" s="6" t="s">
        <v>60</v>
      </c>
      <c r="B98" s="12">
        <v>650</v>
      </c>
      <c r="C98" s="12" t="s">
        <v>82</v>
      </c>
      <c r="D98" s="43" t="s">
        <v>84</v>
      </c>
      <c r="E98" s="12" t="s">
        <v>216</v>
      </c>
      <c r="F98" s="12">
        <v>810</v>
      </c>
      <c r="G98" s="9">
        <f>'Прил.10 (2015 вед)'!G130</f>
        <v>1000</v>
      </c>
      <c r="H98" s="35"/>
      <c r="I98" s="61"/>
      <c r="J98" s="60"/>
    </row>
    <row r="99" spans="1:10">
      <c r="A99" s="6" t="s">
        <v>156</v>
      </c>
      <c r="B99" s="12"/>
      <c r="C99" s="12" t="s">
        <v>82</v>
      </c>
      <c r="D99" s="43" t="s">
        <v>84</v>
      </c>
      <c r="E99" s="12" t="s">
        <v>157</v>
      </c>
      <c r="F99" s="12"/>
      <c r="G99" s="9">
        <f>G100</f>
        <v>1319.2</v>
      </c>
      <c r="H99" s="35"/>
      <c r="I99" s="61"/>
      <c r="J99" s="60"/>
    </row>
    <row r="100" spans="1:10">
      <c r="A100" s="6" t="s">
        <v>373</v>
      </c>
      <c r="B100" s="12"/>
      <c r="C100" s="12" t="s">
        <v>82</v>
      </c>
      <c r="D100" s="43" t="s">
        <v>84</v>
      </c>
      <c r="E100" s="12" t="s">
        <v>374</v>
      </c>
      <c r="F100" s="12"/>
      <c r="G100" s="9">
        <f>G101</f>
        <v>1319.2</v>
      </c>
      <c r="H100" s="35"/>
      <c r="I100" s="61"/>
      <c r="J100" s="60"/>
    </row>
    <row r="101" spans="1:10">
      <c r="A101" s="6" t="s">
        <v>46</v>
      </c>
      <c r="B101" s="12"/>
      <c r="C101" s="12" t="s">
        <v>82</v>
      </c>
      <c r="D101" s="43" t="s">
        <v>84</v>
      </c>
      <c r="E101" s="12" t="s">
        <v>374</v>
      </c>
      <c r="F101" s="12" t="s">
        <v>100</v>
      </c>
      <c r="G101" s="9">
        <f>G102</f>
        <v>1319.2</v>
      </c>
      <c r="H101" s="35"/>
      <c r="I101" s="61"/>
      <c r="J101" s="60"/>
    </row>
    <row r="102" spans="1:10" ht="25.5" customHeight="1">
      <c r="A102" s="6" t="s">
        <v>60</v>
      </c>
      <c r="B102" s="12"/>
      <c r="C102" s="12" t="s">
        <v>82</v>
      </c>
      <c r="D102" s="43" t="s">
        <v>84</v>
      </c>
      <c r="E102" s="12" t="s">
        <v>374</v>
      </c>
      <c r="F102" s="12" t="s">
        <v>101</v>
      </c>
      <c r="G102" s="9">
        <f>'Прил.10 (2015 вед)'!G134</f>
        <v>1319.2</v>
      </c>
      <c r="H102" s="35"/>
      <c r="I102" s="61"/>
      <c r="J102" s="60"/>
    </row>
    <row r="103" spans="1:10">
      <c r="A103" s="25" t="s">
        <v>18</v>
      </c>
      <c r="B103" s="41">
        <v>650</v>
      </c>
      <c r="C103" s="41" t="s">
        <v>82</v>
      </c>
      <c r="D103" s="42" t="s">
        <v>85</v>
      </c>
      <c r="E103" s="42"/>
      <c r="F103" s="41"/>
      <c r="G103" s="29">
        <f>G104</f>
        <v>3551.8</v>
      </c>
      <c r="H103" s="30"/>
      <c r="I103" s="61"/>
      <c r="J103" s="60"/>
    </row>
    <row r="104" spans="1:10" ht="38.25">
      <c r="A104" s="6" t="s">
        <v>297</v>
      </c>
      <c r="B104" s="12" t="s">
        <v>90</v>
      </c>
      <c r="C104" s="12" t="s">
        <v>82</v>
      </c>
      <c r="D104" s="43" t="s">
        <v>85</v>
      </c>
      <c r="E104" s="43" t="s">
        <v>163</v>
      </c>
      <c r="F104" s="12"/>
      <c r="G104" s="9">
        <f>G105+G109</f>
        <v>3551.8</v>
      </c>
      <c r="H104" s="31"/>
      <c r="I104" s="61"/>
      <c r="J104" s="60"/>
    </row>
    <row r="105" spans="1:10" ht="65.25" customHeight="1">
      <c r="A105" s="6" t="s">
        <v>298</v>
      </c>
      <c r="B105" s="12" t="s">
        <v>90</v>
      </c>
      <c r="C105" s="12" t="s">
        <v>82</v>
      </c>
      <c r="D105" s="43" t="s">
        <v>85</v>
      </c>
      <c r="E105" s="43" t="s">
        <v>190</v>
      </c>
      <c r="F105" s="12"/>
      <c r="G105" s="9">
        <f>G107</f>
        <v>3341.8</v>
      </c>
      <c r="H105" s="31"/>
      <c r="I105" s="61"/>
      <c r="J105" s="60"/>
    </row>
    <row r="106" spans="1:10" ht="76.5" customHeight="1">
      <c r="A106" s="6" t="s">
        <v>299</v>
      </c>
      <c r="B106" s="12" t="s">
        <v>90</v>
      </c>
      <c r="C106" s="12" t="s">
        <v>82</v>
      </c>
      <c r="D106" s="43" t="s">
        <v>85</v>
      </c>
      <c r="E106" s="43" t="s">
        <v>164</v>
      </c>
      <c r="F106" s="12"/>
      <c r="G106" s="9">
        <f>G107</f>
        <v>3341.8</v>
      </c>
      <c r="H106" s="31"/>
      <c r="I106" s="61"/>
      <c r="J106" s="60"/>
    </row>
    <row r="107" spans="1:10" ht="25.5">
      <c r="A107" s="6" t="s">
        <v>152</v>
      </c>
      <c r="B107" s="12" t="s">
        <v>90</v>
      </c>
      <c r="C107" s="12" t="s">
        <v>82</v>
      </c>
      <c r="D107" s="43" t="s">
        <v>85</v>
      </c>
      <c r="E107" s="43" t="s">
        <v>164</v>
      </c>
      <c r="F107" s="12" t="s">
        <v>95</v>
      </c>
      <c r="G107" s="9">
        <f>G108</f>
        <v>3341.8</v>
      </c>
      <c r="H107" s="31"/>
      <c r="I107" s="61"/>
      <c r="J107" s="60"/>
    </row>
    <row r="108" spans="1:10" ht="25.5">
      <c r="A108" s="6" t="s">
        <v>153</v>
      </c>
      <c r="B108" s="12" t="s">
        <v>90</v>
      </c>
      <c r="C108" s="12" t="s">
        <v>82</v>
      </c>
      <c r="D108" s="43" t="s">
        <v>85</v>
      </c>
      <c r="E108" s="43" t="s">
        <v>164</v>
      </c>
      <c r="F108" s="12" t="s">
        <v>96</v>
      </c>
      <c r="G108" s="9">
        <f>'Прил.10 (2015 вед)'!G140</f>
        <v>3341.8</v>
      </c>
      <c r="H108" s="31"/>
      <c r="I108" s="61"/>
      <c r="J108" s="60"/>
    </row>
    <row r="109" spans="1:10" ht="50.25" customHeight="1">
      <c r="A109" s="6" t="s">
        <v>300</v>
      </c>
      <c r="B109" s="12" t="s">
        <v>90</v>
      </c>
      <c r="C109" s="12" t="s">
        <v>82</v>
      </c>
      <c r="D109" s="43" t="s">
        <v>85</v>
      </c>
      <c r="E109" s="43" t="s">
        <v>191</v>
      </c>
      <c r="F109" s="12"/>
      <c r="G109" s="9">
        <f>G111</f>
        <v>210</v>
      </c>
      <c r="H109" s="31"/>
      <c r="I109" s="61"/>
      <c r="J109" s="60"/>
    </row>
    <row r="110" spans="1:10" ht="63" customHeight="1">
      <c r="A110" s="6" t="s">
        <v>301</v>
      </c>
      <c r="B110" s="12" t="s">
        <v>90</v>
      </c>
      <c r="C110" s="12" t="s">
        <v>82</v>
      </c>
      <c r="D110" s="43" t="s">
        <v>85</v>
      </c>
      <c r="E110" s="43" t="s">
        <v>165</v>
      </c>
      <c r="F110" s="12"/>
      <c r="G110" s="9">
        <f>G111</f>
        <v>210</v>
      </c>
      <c r="H110" s="31"/>
      <c r="I110" s="61"/>
      <c r="J110" s="60"/>
    </row>
    <row r="111" spans="1:10" ht="25.5">
      <c r="A111" s="6" t="s">
        <v>152</v>
      </c>
      <c r="B111" s="12" t="s">
        <v>90</v>
      </c>
      <c r="C111" s="12" t="s">
        <v>82</v>
      </c>
      <c r="D111" s="43" t="s">
        <v>85</v>
      </c>
      <c r="E111" s="43" t="s">
        <v>165</v>
      </c>
      <c r="F111" s="12" t="s">
        <v>95</v>
      </c>
      <c r="G111" s="9">
        <f>G112</f>
        <v>210</v>
      </c>
      <c r="H111" s="31"/>
      <c r="I111" s="61"/>
      <c r="J111" s="60"/>
    </row>
    <row r="112" spans="1:10" ht="25.5">
      <c r="A112" s="6" t="s">
        <v>153</v>
      </c>
      <c r="B112" s="12" t="s">
        <v>90</v>
      </c>
      <c r="C112" s="12" t="s">
        <v>82</v>
      </c>
      <c r="D112" s="43" t="s">
        <v>85</v>
      </c>
      <c r="E112" s="43" t="s">
        <v>165</v>
      </c>
      <c r="F112" s="12" t="s">
        <v>96</v>
      </c>
      <c r="G112" s="9">
        <f>'Прил.10 (2015 вед)'!G145</f>
        <v>210</v>
      </c>
      <c r="H112" s="31"/>
      <c r="I112" s="61"/>
      <c r="J112" s="60"/>
    </row>
    <row r="113" spans="1:10">
      <c r="A113" s="25" t="s">
        <v>19</v>
      </c>
      <c r="B113" s="41">
        <v>650</v>
      </c>
      <c r="C113" s="41" t="s">
        <v>82</v>
      </c>
      <c r="D113" s="42">
        <v>10</v>
      </c>
      <c r="E113" s="42"/>
      <c r="F113" s="41"/>
      <c r="G113" s="29">
        <f>G114</f>
        <v>473.2</v>
      </c>
      <c r="H113" s="30"/>
      <c r="I113" s="61"/>
      <c r="J113" s="60"/>
    </row>
    <row r="114" spans="1:10">
      <c r="A114" s="110" t="s">
        <v>156</v>
      </c>
      <c r="B114" s="12">
        <v>650</v>
      </c>
      <c r="C114" s="12" t="s">
        <v>82</v>
      </c>
      <c r="D114" s="43">
        <v>10</v>
      </c>
      <c r="E114" s="68" t="s">
        <v>157</v>
      </c>
      <c r="F114" s="12"/>
      <c r="G114" s="9">
        <f>G115</f>
        <v>473.2</v>
      </c>
      <c r="H114" s="31"/>
      <c r="I114" s="61"/>
      <c r="J114" s="60"/>
    </row>
    <row r="115" spans="1:10">
      <c r="A115" s="113" t="s">
        <v>193</v>
      </c>
      <c r="B115" s="12">
        <v>650</v>
      </c>
      <c r="C115" s="12" t="s">
        <v>82</v>
      </c>
      <c r="D115" s="43">
        <v>10</v>
      </c>
      <c r="E115" s="43" t="s">
        <v>141</v>
      </c>
      <c r="F115" s="12"/>
      <c r="G115" s="9">
        <f>G116</f>
        <v>473.2</v>
      </c>
      <c r="H115" s="31"/>
      <c r="I115" s="61"/>
      <c r="J115" s="60"/>
    </row>
    <row r="116" spans="1:10" ht="25.5">
      <c r="A116" s="6" t="s">
        <v>152</v>
      </c>
      <c r="B116" s="12">
        <v>650</v>
      </c>
      <c r="C116" s="12" t="s">
        <v>82</v>
      </c>
      <c r="D116" s="43">
        <v>10</v>
      </c>
      <c r="E116" s="43" t="s">
        <v>141</v>
      </c>
      <c r="F116" s="12">
        <v>200</v>
      </c>
      <c r="G116" s="9">
        <f>G117</f>
        <v>473.2</v>
      </c>
      <c r="H116" s="31"/>
      <c r="I116" s="61"/>
      <c r="J116" s="60"/>
    </row>
    <row r="117" spans="1:10" ht="25.5">
      <c r="A117" s="6" t="s">
        <v>153</v>
      </c>
      <c r="B117" s="12">
        <v>650</v>
      </c>
      <c r="C117" s="12" t="s">
        <v>82</v>
      </c>
      <c r="D117" s="43">
        <v>10</v>
      </c>
      <c r="E117" s="43" t="s">
        <v>141</v>
      </c>
      <c r="F117" s="12">
        <v>240</v>
      </c>
      <c r="G117" s="9">
        <f>'Прил.10 (2015 вед)'!G151</f>
        <v>473.2</v>
      </c>
      <c r="H117" s="31"/>
      <c r="I117" s="61"/>
      <c r="J117" s="60"/>
    </row>
    <row r="118" spans="1:10">
      <c r="A118" s="25" t="s">
        <v>20</v>
      </c>
      <c r="B118" s="12"/>
      <c r="C118" s="41" t="s">
        <v>82</v>
      </c>
      <c r="D118" s="42" t="s">
        <v>363</v>
      </c>
      <c r="E118" s="42"/>
      <c r="F118" s="41"/>
      <c r="G118" s="29">
        <f>G119</f>
        <v>205</v>
      </c>
      <c r="H118" s="31"/>
      <c r="I118" s="61"/>
      <c r="J118" s="60"/>
    </row>
    <row r="119" spans="1:10" ht="38.25">
      <c r="A119" s="6" t="s">
        <v>366</v>
      </c>
      <c r="B119" s="12"/>
      <c r="C119" s="12" t="s">
        <v>82</v>
      </c>
      <c r="D119" s="43" t="s">
        <v>363</v>
      </c>
      <c r="E119" s="43" t="s">
        <v>364</v>
      </c>
      <c r="F119" s="12"/>
      <c r="G119" s="9">
        <f>G120</f>
        <v>205</v>
      </c>
      <c r="H119" s="31"/>
      <c r="I119" s="61"/>
      <c r="J119" s="60"/>
    </row>
    <row r="120" spans="1:10" ht="38.25">
      <c r="A120" s="6" t="s">
        <v>367</v>
      </c>
      <c r="B120" s="12"/>
      <c r="C120" s="12" t="s">
        <v>82</v>
      </c>
      <c r="D120" s="43" t="s">
        <v>363</v>
      </c>
      <c r="E120" s="43" t="s">
        <v>365</v>
      </c>
      <c r="F120" s="12"/>
      <c r="G120" s="9">
        <f>G121</f>
        <v>205</v>
      </c>
      <c r="H120" s="31"/>
      <c r="I120" s="61"/>
      <c r="J120" s="60"/>
    </row>
    <row r="121" spans="1:10" ht="25.5">
      <c r="A121" s="6" t="s">
        <v>152</v>
      </c>
      <c r="B121" s="12"/>
      <c r="C121" s="12" t="s">
        <v>82</v>
      </c>
      <c r="D121" s="43" t="s">
        <v>363</v>
      </c>
      <c r="E121" s="43" t="s">
        <v>365</v>
      </c>
      <c r="F121" s="12" t="s">
        <v>95</v>
      </c>
      <c r="G121" s="9">
        <f>G122</f>
        <v>205</v>
      </c>
      <c r="H121" s="31"/>
      <c r="I121" s="61"/>
      <c r="J121" s="60"/>
    </row>
    <row r="122" spans="1:10" ht="25.5">
      <c r="A122" s="6" t="s">
        <v>153</v>
      </c>
      <c r="B122" s="12"/>
      <c r="C122" s="12" t="s">
        <v>82</v>
      </c>
      <c r="D122" s="43" t="s">
        <v>363</v>
      </c>
      <c r="E122" s="43" t="s">
        <v>365</v>
      </c>
      <c r="F122" s="12" t="s">
        <v>96</v>
      </c>
      <c r="G122" s="9">
        <f>'Прил.10 (2015 вед)'!G157</f>
        <v>205</v>
      </c>
      <c r="H122" s="31"/>
      <c r="I122" s="61"/>
      <c r="J122" s="60"/>
    </row>
    <row r="123" spans="1:10">
      <c r="A123" s="13" t="s">
        <v>21</v>
      </c>
      <c r="B123" s="14">
        <v>650</v>
      </c>
      <c r="C123" s="14" t="s">
        <v>86</v>
      </c>
      <c r="D123" s="40"/>
      <c r="E123" s="40"/>
      <c r="F123" s="14"/>
      <c r="G123" s="15">
        <f>G124+G136+G156+G187</f>
        <v>12529.300000000001</v>
      </c>
      <c r="H123" s="36"/>
      <c r="I123" s="62"/>
      <c r="J123" s="63"/>
    </row>
    <row r="124" spans="1:10">
      <c r="A124" s="52" t="s">
        <v>66</v>
      </c>
      <c r="B124" s="41">
        <v>650</v>
      </c>
      <c r="C124" s="50" t="s">
        <v>86</v>
      </c>
      <c r="D124" s="51" t="s">
        <v>80</v>
      </c>
      <c r="E124" s="51"/>
      <c r="F124" s="50"/>
      <c r="G124" s="29">
        <f>G126+G129+G133</f>
        <v>595.5</v>
      </c>
      <c r="H124" s="30"/>
      <c r="I124" s="61"/>
      <c r="J124" s="60"/>
    </row>
    <row r="125" spans="1:10" ht="39" customHeight="1">
      <c r="A125" s="6" t="s">
        <v>302</v>
      </c>
      <c r="B125" s="12" t="s">
        <v>90</v>
      </c>
      <c r="C125" s="12" t="s">
        <v>86</v>
      </c>
      <c r="D125" s="43" t="s">
        <v>80</v>
      </c>
      <c r="E125" s="68" t="s">
        <v>205</v>
      </c>
      <c r="F125" s="74"/>
      <c r="G125" s="69">
        <f>G126</f>
        <v>90</v>
      </c>
      <c r="H125" s="70"/>
      <c r="I125" s="61"/>
      <c r="J125" s="60"/>
    </row>
    <row r="126" spans="1:10" ht="38.25">
      <c r="A126" s="6" t="s">
        <v>303</v>
      </c>
      <c r="B126" s="12" t="s">
        <v>90</v>
      </c>
      <c r="C126" s="12" t="s">
        <v>86</v>
      </c>
      <c r="D126" s="43" t="s">
        <v>80</v>
      </c>
      <c r="E126" s="68" t="s">
        <v>167</v>
      </c>
      <c r="F126" s="12"/>
      <c r="G126" s="69">
        <f>G127</f>
        <v>90</v>
      </c>
      <c r="H126" s="70"/>
      <c r="I126" s="61"/>
      <c r="J126" s="60"/>
    </row>
    <row r="127" spans="1:10" ht="25.5">
      <c r="A127" s="6" t="s">
        <v>152</v>
      </c>
      <c r="B127" s="12" t="s">
        <v>90</v>
      </c>
      <c r="C127" s="12" t="s">
        <v>86</v>
      </c>
      <c r="D127" s="43" t="s">
        <v>80</v>
      </c>
      <c r="E127" s="68" t="s">
        <v>167</v>
      </c>
      <c r="F127" s="12" t="s">
        <v>95</v>
      </c>
      <c r="G127" s="69">
        <f>G128</f>
        <v>90</v>
      </c>
      <c r="H127" s="70"/>
      <c r="I127" s="61"/>
      <c r="J127" s="60"/>
    </row>
    <row r="128" spans="1:10" ht="25.5">
      <c r="A128" s="6" t="s">
        <v>153</v>
      </c>
      <c r="B128" s="12" t="s">
        <v>90</v>
      </c>
      <c r="C128" s="12" t="s">
        <v>86</v>
      </c>
      <c r="D128" s="43" t="s">
        <v>80</v>
      </c>
      <c r="E128" s="68" t="s">
        <v>167</v>
      </c>
      <c r="F128" s="12" t="s">
        <v>96</v>
      </c>
      <c r="G128" s="69">
        <f>'Прил.10 (2015 вед)'!G164</f>
        <v>90</v>
      </c>
      <c r="H128" s="70"/>
      <c r="I128" s="61"/>
      <c r="J128" s="60"/>
    </row>
    <row r="129" spans="1:10" s="71" customFormat="1">
      <c r="A129" s="110" t="s">
        <v>156</v>
      </c>
      <c r="B129" s="67" t="s">
        <v>90</v>
      </c>
      <c r="C129" s="74" t="s">
        <v>86</v>
      </c>
      <c r="D129" s="75" t="s">
        <v>80</v>
      </c>
      <c r="E129" s="75" t="s">
        <v>157</v>
      </c>
      <c r="F129" s="74"/>
      <c r="G129" s="69">
        <f>G130</f>
        <v>395.9</v>
      </c>
      <c r="H129" s="70"/>
      <c r="I129" s="64"/>
      <c r="J129" s="65"/>
    </row>
    <row r="130" spans="1:10" ht="25.5">
      <c r="A130" s="6" t="s">
        <v>217</v>
      </c>
      <c r="B130" s="12" t="s">
        <v>90</v>
      </c>
      <c r="C130" s="12" t="s">
        <v>86</v>
      </c>
      <c r="D130" s="43" t="s">
        <v>80</v>
      </c>
      <c r="E130" s="43" t="s">
        <v>218</v>
      </c>
      <c r="F130" s="12"/>
      <c r="G130" s="9">
        <f>G131</f>
        <v>395.9</v>
      </c>
      <c r="H130" s="31"/>
      <c r="I130" s="61"/>
      <c r="J130" s="60"/>
    </row>
    <row r="131" spans="1:10" ht="25.5">
      <c r="A131" s="6" t="s">
        <v>152</v>
      </c>
      <c r="B131" s="12" t="s">
        <v>90</v>
      </c>
      <c r="C131" s="12" t="s">
        <v>86</v>
      </c>
      <c r="D131" s="43" t="s">
        <v>80</v>
      </c>
      <c r="E131" s="43" t="s">
        <v>218</v>
      </c>
      <c r="F131" s="12" t="s">
        <v>95</v>
      </c>
      <c r="G131" s="9">
        <f>G132</f>
        <v>395.9</v>
      </c>
      <c r="H131" s="31"/>
      <c r="I131" s="61"/>
      <c r="J131" s="60"/>
    </row>
    <row r="132" spans="1:10" ht="25.5">
      <c r="A132" s="6" t="s">
        <v>153</v>
      </c>
      <c r="B132" s="12" t="s">
        <v>90</v>
      </c>
      <c r="C132" s="12" t="s">
        <v>86</v>
      </c>
      <c r="D132" s="43" t="s">
        <v>80</v>
      </c>
      <c r="E132" s="43" t="s">
        <v>218</v>
      </c>
      <c r="F132" s="12" t="s">
        <v>96</v>
      </c>
      <c r="G132" s="9">
        <f>'Прил.10 (2015 вед)'!G173</f>
        <v>395.9</v>
      </c>
      <c r="H132" s="31"/>
      <c r="I132" s="61"/>
      <c r="J132" s="60"/>
    </row>
    <row r="133" spans="1:10" ht="38.25">
      <c r="A133" s="73" t="s">
        <v>103</v>
      </c>
      <c r="B133" s="12"/>
      <c r="C133" s="74" t="s">
        <v>86</v>
      </c>
      <c r="D133" s="75" t="s">
        <v>80</v>
      </c>
      <c r="E133" s="75" t="s">
        <v>219</v>
      </c>
      <c r="F133" s="74"/>
      <c r="G133" s="9">
        <f>G134</f>
        <v>109.6</v>
      </c>
      <c r="H133" s="31"/>
      <c r="I133" s="61"/>
      <c r="J133" s="60"/>
    </row>
    <row r="134" spans="1:10">
      <c r="A134" s="6" t="s">
        <v>46</v>
      </c>
      <c r="B134" s="12"/>
      <c r="C134" s="74" t="s">
        <v>86</v>
      </c>
      <c r="D134" s="75" t="s">
        <v>80</v>
      </c>
      <c r="E134" s="75" t="s">
        <v>219</v>
      </c>
      <c r="F134" s="74" t="s">
        <v>100</v>
      </c>
      <c r="G134" s="9">
        <f>G135</f>
        <v>109.6</v>
      </c>
      <c r="H134" s="31"/>
      <c r="I134" s="61"/>
      <c r="J134" s="60"/>
    </row>
    <row r="135" spans="1:10" ht="24.75" customHeight="1">
      <c r="A135" s="6" t="s">
        <v>60</v>
      </c>
      <c r="B135" s="12"/>
      <c r="C135" s="74" t="s">
        <v>86</v>
      </c>
      <c r="D135" s="75" t="s">
        <v>80</v>
      </c>
      <c r="E135" s="75" t="s">
        <v>219</v>
      </c>
      <c r="F135" s="74" t="s">
        <v>101</v>
      </c>
      <c r="G135" s="9">
        <f>'Прил.10 (2015 вед)'!G177</f>
        <v>109.6</v>
      </c>
      <c r="H135" s="31"/>
      <c r="I135" s="61"/>
      <c r="J135" s="60"/>
    </row>
    <row r="136" spans="1:10">
      <c r="A136" s="25" t="s">
        <v>68</v>
      </c>
      <c r="B136" s="41">
        <v>650</v>
      </c>
      <c r="C136" s="41" t="s">
        <v>86</v>
      </c>
      <c r="D136" s="42" t="s">
        <v>81</v>
      </c>
      <c r="E136" s="42"/>
      <c r="F136" s="41"/>
      <c r="G136" s="29">
        <f>G137</f>
        <v>6760.4</v>
      </c>
      <c r="H136" s="30"/>
      <c r="I136" s="61"/>
      <c r="J136" s="60"/>
    </row>
    <row r="137" spans="1:10">
      <c r="A137" s="110" t="s">
        <v>156</v>
      </c>
      <c r="B137" s="12">
        <v>650</v>
      </c>
      <c r="C137" s="12" t="s">
        <v>86</v>
      </c>
      <c r="D137" s="12" t="s">
        <v>81</v>
      </c>
      <c r="E137" s="67" t="s">
        <v>157</v>
      </c>
      <c r="F137" s="12"/>
      <c r="G137" s="9">
        <f>G138+G141+G144+G147+G150+G153</f>
        <v>6760.4</v>
      </c>
      <c r="H137" s="31"/>
      <c r="I137" s="61"/>
      <c r="J137" s="60"/>
    </row>
    <row r="138" spans="1:10">
      <c r="A138" s="6" t="s">
        <v>70</v>
      </c>
      <c r="B138" s="12">
        <v>650</v>
      </c>
      <c r="C138" s="12" t="s">
        <v>86</v>
      </c>
      <c r="D138" s="43" t="s">
        <v>81</v>
      </c>
      <c r="E138" s="12" t="s">
        <v>144</v>
      </c>
      <c r="F138" s="12"/>
      <c r="G138" s="9">
        <f>G139</f>
        <v>630</v>
      </c>
      <c r="H138" s="31"/>
      <c r="I138" s="61"/>
      <c r="J138" s="60"/>
    </row>
    <row r="139" spans="1:10">
      <c r="A139" s="6" t="s">
        <v>46</v>
      </c>
      <c r="B139" s="12">
        <v>650</v>
      </c>
      <c r="C139" s="12" t="s">
        <v>86</v>
      </c>
      <c r="D139" s="43" t="s">
        <v>81</v>
      </c>
      <c r="E139" s="12" t="s">
        <v>144</v>
      </c>
      <c r="F139" s="12">
        <v>800</v>
      </c>
      <c r="G139" s="9">
        <f>G140</f>
        <v>630</v>
      </c>
      <c r="H139" s="31"/>
      <c r="I139" s="61"/>
      <c r="J139" s="60"/>
    </row>
    <row r="140" spans="1:10" ht="29.25" customHeight="1">
      <c r="A140" s="20" t="s">
        <v>60</v>
      </c>
      <c r="B140" s="12">
        <v>650</v>
      </c>
      <c r="C140" s="12" t="s">
        <v>86</v>
      </c>
      <c r="D140" s="43" t="s">
        <v>81</v>
      </c>
      <c r="E140" s="12" t="s">
        <v>144</v>
      </c>
      <c r="F140" s="12">
        <v>810</v>
      </c>
      <c r="G140" s="9">
        <f>'Прил.10 (2015 вед)'!G182</f>
        <v>630</v>
      </c>
      <c r="H140" s="31"/>
      <c r="I140" s="61"/>
      <c r="J140" s="60"/>
    </row>
    <row r="141" spans="1:10" ht="51">
      <c r="A141" s="6" t="s">
        <v>368</v>
      </c>
      <c r="B141" s="12" t="s">
        <v>90</v>
      </c>
      <c r="C141" s="12" t="s">
        <v>86</v>
      </c>
      <c r="D141" s="43" t="s">
        <v>81</v>
      </c>
      <c r="E141" s="12" t="s">
        <v>240</v>
      </c>
      <c r="F141" s="12"/>
      <c r="G141" s="9">
        <f>G142</f>
        <v>3786.4</v>
      </c>
      <c r="H141" s="31"/>
      <c r="I141" s="61"/>
      <c r="J141" s="60"/>
    </row>
    <row r="142" spans="1:10">
      <c r="A142" s="72" t="s">
        <v>50</v>
      </c>
      <c r="B142" s="12" t="s">
        <v>90</v>
      </c>
      <c r="C142" s="12" t="s">
        <v>86</v>
      </c>
      <c r="D142" s="43" t="s">
        <v>81</v>
      </c>
      <c r="E142" s="12" t="s">
        <v>240</v>
      </c>
      <c r="F142" s="12" t="s">
        <v>93</v>
      </c>
      <c r="G142" s="9">
        <f>G143</f>
        <v>3786.4</v>
      </c>
      <c r="H142" s="31"/>
      <c r="I142" s="61"/>
      <c r="J142" s="60"/>
    </row>
    <row r="143" spans="1:10">
      <c r="A143" s="72" t="s">
        <v>51</v>
      </c>
      <c r="B143" s="12" t="s">
        <v>90</v>
      </c>
      <c r="C143" s="12" t="s">
        <v>86</v>
      </c>
      <c r="D143" s="43" t="s">
        <v>81</v>
      </c>
      <c r="E143" s="12" t="s">
        <v>240</v>
      </c>
      <c r="F143" s="12" t="s">
        <v>94</v>
      </c>
      <c r="G143" s="9">
        <f>'Прил.10 (2015 вед)'!G185</f>
        <v>3786.4</v>
      </c>
      <c r="H143" s="31"/>
      <c r="I143" s="61"/>
      <c r="J143" s="60"/>
    </row>
    <row r="144" spans="1:10" ht="25.5">
      <c r="A144" s="6" t="s">
        <v>223</v>
      </c>
      <c r="B144" s="12" t="s">
        <v>90</v>
      </c>
      <c r="C144" s="12" t="s">
        <v>86</v>
      </c>
      <c r="D144" s="43" t="s">
        <v>81</v>
      </c>
      <c r="E144" s="12" t="s">
        <v>224</v>
      </c>
      <c r="F144" s="12"/>
      <c r="G144" s="9">
        <f>G145</f>
        <v>76.5</v>
      </c>
      <c r="H144" s="31"/>
      <c r="I144" s="61"/>
      <c r="J144" s="60"/>
    </row>
    <row r="145" spans="1:10">
      <c r="A145" s="72" t="s">
        <v>50</v>
      </c>
      <c r="B145" s="12" t="s">
        <v>90</v>
      </c>
      <c r="C145" s="12" t="s">
        <v>86</v>
      </c>
      <c r="D145" s="43" t="s">
        <v>81</v>
      </c>
      <c r="E145" s="12" t="s">
        <v>224</v>
      </c>
      <c r="F145" s="12" t="s">
        <v>93</v>
      </c>
      <c r="G145" s="9">
        <f>G146</f>
        <v>76.5</v>
      </c>
      <c r="H145" s="31"/>
      <c r="I145" s="61"/>
      <c r="J145" s="60"/>
    </row>
    <row r="146" spans="1:10">
      <c r="A146" s="72" t="s">
        <v>51</v>
      </c>
      <c r="B146" s="12" t="s">
        <v>90</v>
      </c>
      <c r="C146" s="12" t="s">
        <v>86</v>
      </c>
      <c r="D146" s="43" t="s">
        <v>81</v>
      </c>
      <c r="E146" s="12" t="s">
        <v>224</v>
      </c>
      <c r="F146" s="12" t="s">
        <v>94</v>
      </c>
      <c r="G146" s="9">
        <f>'Прил.10 (2015 вед)'!G188</f>
        <v>76.5</v>
      </c>
      <c r="H146" s="31"/>
      <c r="I146" s="61"/>
      <c r="J146" s="60"/>
    </row>
    <row r="147" spans="1:10" ht="38.25">
      <c r="A147" s="6" t="s">
        <v>369</v>
      </c>
      <c r="B147" s="12" t="s">
        <v>90</v>
      </c>
      <c r="C147" s="12" t="s">
        <v>86</v>
      </c>
      <c r="D147" s="43" t="s">
        <v>81</v>
      </c>
      <c r="E147" s="12" t="s">
        <v>243</v>
      </c>
      <c r="F147" s="12"/>
      <c r="G147" s="9">
        <f>G148</f>
        <v>199.3</v>
      </c>
      <c r="H147" s="31"/>
      <c r="I147" s="61"/>
      <c r="J147" s="60"/>
    </row>
    <row r="148" spans="1:10">
      <c r="A148" s="72" t="s">
        <v>50</v>
      </c>
      <c r="B148" s="12" t="s">
        <v>90</v>
      </c>
      <c r="C148" s="12" t="s">
        <v>86</v>
      </c>
      <c r="D148" s="43" t="s">
        <v>81</v>
      </c>
      <c r="E148" s="12" t="s">
        <v>243</v>
      </c>
      <c r="F148" s="12" t="s">
        <v>93</v>
      </c>
      <c r="G148" s="9">
        <f>G149</f>
        <v>199.3</v>
      </c>
      <c r="H148" s="31"/>
      <c r="I148" s="61"/>
      <c r="J148" s="60"/>
    </row>
    <row r="149" spans="1:10">
      <c r="A149" s="72" t="s">
        <v>51</v>
      </c>
      <c r="B149" s="12" t="s">
        <v>90</v>
      </c>
      <c r="C149" s="12" t="s">
        <v>86</v>
      </c>
      <c r="D149" s="43" t="s">
        <v>81</v>
      </c>
      <c r="E149" s="12" t="s">
        <v>243</v>
      </c>
      <c r="F149" s="12" t="s">
        <v>94</v>
      </c>
      <c r="G149" s="9">
        <f>'Прил.10 (2015 вед)'!G191</f>
        <v>199.3</v>
      </c>
      <c r="H149" s="31"/>
      <c r="I149" s="61"/>
      <c r="J149" s="60"/>
    </row>
    <row r="150" spans="1:10" ht="25.5">
      <c r="A150" s="6" t="s">
        <v>225</v>
      </c>
      <c r="B150" s="12" t="s">
        <v>90</v>
      </c>
      <c r="C150" s="12" t="s">
        <v>86</v>
      </c>
      <c r="D150" s="43" t="s">
        <v>81</v>
      </c>
      <c r="E150" s="12" t="s">
        <v>226</v>
      </c>
      <c r="F150" s="12"/>
      <c r="G150" s="9">
        <f>G151</f>
        <v>71.2</v>
      </c>
      <c r="H150" s="31"/>
      <c r="I150" s="61"/>
      <c r="J150" s="60"/>
    </row>
    <row r="151" spans="1:10">
      <c r="A151" s="72" t="s">
        <v>50</v>
      </c>
      <c r="B151" s="12" t="s">
        <v>90</v>
      </c>
      <c r="C151" s="12" t="s">
        <v>86</v>
      </c>
      <c r="D151" s="43" t="s">
        <v>81</v>
      </c>
      <c r="E151" s="12" t="s">
        <v>226</v>
      </c>
      <c r="F151" s="12" t="s">
        <v>93</v>
      </c>
      <c r="G151" s="9">
        <f>G152</f>
        <v>71.2</v>
      </c>
      <c r="H151" s="31"/>
      <c r="I151" s="61"/>
      <c r="J151" s="60"/>
    </row>
    <row r="152" spans="1:10">
      <c r="A152" s="72" t="s">
        <v>51</v>
      </c>
      <c r="B152" s="12" t="s">
        <v>90</v>
      </c>
      <c r="C152" s="12" t="s">
        <v>86</v>
      </c>
      <c r="D152" s="43" t="s">
        <v>81</v>
      </c>
      <c r="E152" s="12" t="s">
        <v>226</v>
      </c>
      <c r="F152" s="12" t="s">
        <v>94</v>
      </c>
      <c r="G152" s="9">
        <f>'Прил.10 (2015 вед)'!G194</f>
        <v>71.2</v>
      </c>
      <c r="H152" s="31"/>
      <c r="I152" s="61"/>
      <c r="J152" s="60"/>
    </row>
    <row r="153" spans="1:10" ht="38.25">
      <c r="A153" s="73" t="s">
        <v>69</v>
      </c>
      <c r="B153" s="12" t="s">
        <v>90</v>
      </c>
      <c r="C153" s="12" t="s">
        <v>86</v>
      </c>
      <c r="D153" s="43" t="s">
        <v>81</v>
      </c>
      <c r="E153" s="12" t="s">
        <v>220</v>
      </c>
      <c r="F153" s="12"/>
      <c r="G153" s="9">
        <f>G154</f>
        <v>1997</v>
      </c>
      <c r="H153" s="31"/>
      <c r="I153" s="61"/>
      <c r="J153" s="60"/>
    </row>
    <row r="154" spans="1:10">
      <c r="A154" s="6" t="s">
        <v>46</v>
      </c>
      <c r="B154" s="12" t="s">
        <v>90</v>
      </c>
      <c r="C154" s="12" t="s">
        <v>86</v>
      </c>
      <c r="D154" s="43" t="s">
        <v>81</v>
      </c>
      <c r="E154" s="12" t="s">
        <v>220</v>
      </c>
      <c r="F154" s="12">
        <v>800</v>
      </c>
      <c r="G154" s="9">
        <f>G155</f>
        <v>1997</v>
      </c>
      <c r="H154" s="31"/>
      <c r="I154" s="61"/>
      <c r="J154" s="60"/>
    </row>
    <row r="155" spans="1:10" ht="38.25">
      <c r="A155" s="20" t="s">
        <v>60</v>
      </c>
      <c r="B155" s="12" t="s">
        <v>90</v>
      </c>
      <c r="C155" s="12" t="s">
        <v>86</v>
      </c>
      <c r="D155" s="43" t="s">
        <v>81</v>
      </c>
      <c r="E155" s="12" t="s">
        <v>220</v>
      </c>
      <c r="F155" s="12">
        <v>810</v>
      </c>
      <c r="G155" s="9">
        <f>'Прил.10 (2015 вед)'!G197</f>
        <v>1997</v>
      </c>
      <c r="H155" s="31"/>
      <c r="I155" s="61"/>
      <c r="J155" s="60"/>
    </row>
    <row r="156" spans="1:10">
      <c r="A156" s="25" t="s">
        <v>22</v>
      </c>
      <c r="B156" s="41">
        <v>650</v>
      </c>
      <c r="C156" s="41" t="s">
        <v>86</v>
      </c>
      <c r="D156" s="42" t="s">
        <v>83</v>
      </c>
      <c r="E156" s="41"/>
      <c r="F156" s="41"/>
      <c r="G156" s="29">
        <f>G157+G177</f>
        <v>4905.7000000000007</v>
      </c>
      <c r="H156" s="30"/>
      <c r="I156" s="61"/>
      <c r="J156" s="60"/>
    </row>
    <row r="157" spans="1:10" ht="36" customHeight="1">
      <c r="A157" s="21" t="s">
        <v>304</v>
      </c>
      <c r="B157" s="12" t="s">
        <v>90</v>
      </c>
      <c r="C157" s="12" t="s">
        <v>86</v>
      </c>
      <c r="D157" s="43" t="s">
        <v>83</v>
      </c>
      <c r="E157" s="68" t="s">
        <v>168</v>
      </c>
      <c r="F157" s="12"/>
      <c r="G157" s="9">
        <f>G158+G162+G166+G170</f>
        <v>3292.6000000000004</v>
      </c>
      <c r="H157" s="31"/>
      <c r="I157" s="62"/>
      <c r="J157" s="63"/>
    </row>
    <row r="158" spans="1:10" ht="49.5" customHeight="1">
      <c r="A158" s="21" t="s">
        <v>305</v>
      </c>
      <c r="B158" s="12" t="s">
        <v>90</v>
      </c>
      <c r="C158" s="12" t="s">
        <v>86</v>
      </c>
      <c r="D158" s="12" t="s">
        <v>83</v>
      </c>
      <c r="E158" s="68" t="s">
        <v>194</v>
      </c>
      <c r="F158" s="12"/>
      <c r="G158" s="9">
        <f>G160</f>
        <v>796.7</v>
      </c>
      <c r="H158" s="31"/>
      <c r="I158" s="62"/>
      <c r="J158" s="63"/>
    </row>
    <row r="159" spans="1:10" ht="49.5" customHeight="1">
      <c r="A159" s="21" t="s">
        <v>306</v>
      </c>
      <c r="B159" s="12" t="s">
        <v>90</v>
      </c>
      <c r="C159" s="12" t="s">
        <v>86</v>
      </c>
      <c r="D159" s="12" t="s">
        <v>83</v>
      </c>
      <c r="E159" s="68" t="s">
        <v>169</v>
      </c>
      <c r="F159" s="12"/>
      <c r="G159" s="9">
        <f>G161</f>
        <v>796.7</v>
      </c>
      <c r="H159" s="31"/>
      <c r="I159" s="62"/>
      <c r="J159" s="63"/>
    </row>
    <row r="160" spans="1:10" ht="25.5">
      <c r="A160" s="6" t="s">
        <v>152</v>
      </c>
      <c r="B160" s="12" t="s">
        <v>90</v>
      </c>
      <c r="C160" s="12" t="s">
        <v>86</v>
      </c>
      <c r="D160" s="12" t="s">
        <v>83</v>
      </c>
      <c r="E160" s="68" t="s">
        <v>169</v>
      </c>
      <c r="F160" s="67" t="s">
        <v>95</v>
      </c>
      <c r="G160" s="9">
        <f>G161</f>
        <v>796.7</v>
      </c>
      <c r="H160" s="31"/>
      <c r="I160" s="62"/>
      <c r="J160" s="63"/>
    </row>
    <row r="161" spans="1:10" ht="24" customHeight="1">
      <c r="A161" s="6" t="s">
        <v>153</v>
      </c>
      <c r="B161" s="12" t="s">
        <v>90</v>
      </c>
      <c r="C161" s="12" t="s">
        <v>86</v>
      </c>
      <c r="D161" s="12" t="s">
        <v>83</v>
      </c>
      <c r="E161" s="68" t="s">
        <v>169</v>
      </c>
      <c r="F161" s="67" t="s">
        <v>96</v>
      </c>
      <c r="G161" s="9">
        <f>'Прил.10 (2015 вед)'!G203</f>
        <v>796.7</v>
      </c>
      <c r="H161" s="31"/>
      <c r="I161" s="62"/>
      <c r="J161" s="63"/>
    </row>
    <row r="162" spans="1:10" ht="24" customHeight="1">
      <c r="A162" s="21" t="s">
        <v>324</v>
      </c>
      <c r="B162" s="12" t="s">
        <v>90</v>
      </c>
      <c r="C162" s="12" t="s">
        <v>86</v>
      </c>
      <c r="D162" s="12" t="s">
        <v>83</v>
      </c>
      <c r="E162" s="68" t="s">
        <v>196</v>
      </c>
      <c r="F162" s="12"/>
      <c r="G162" s="9">
        <f>G163</f>
        <v>289</v>
      </c>
      <c r="H162" s="31"/>
      <c r="I162" s="62"/>
      <c r="J162" s="63"/>
    </row>
    <row r="163" spans="1:10" ht="24" customHeight="1">
      <c r="A163" s="21" t="s">
        <v>325</v>
      </c>
      <c r="B163" s="12" t="s">
        <v>90</v>
      </c>
      <c r="C163" s="12" t="s">
        <v>86</v>
      </c>
      <c r="D163" s="12" t="s">
        <v>83</v>
      </c>
      <c r="E163" s="68" t="s">
        <v>171</v>
      </c>
      <c r="F163" s="12"/>
      <c r="G163" s="9">
        <f>G164</f>
        <v>289</v>
      </c>
      <c r="H163" s="31"/>
      <c r="I163" s="62"/>
      <c r="J163" s="63"/>
    </row>
    <row r="164" spans="1:10" ht="24" customHeight="1">
      <c r="A164" s="6" t="s">
        <v>152</v>
      </c>
      <c r="B164" s="12" t="s">
        <v>90</v>
      </c>
      <c r="C164" s="12" t="s">
        <v>86</v>
      </c>
      <c r="D164" s="12" t="s">
        <v>83</v>
      </c>
      <c r="E164" s="68" t="s">
        <v>171</v>
      </c>
      <c r="F164" s="67" t="s">
        <v>95</v>
      </c>
      <c r="G164" s="9">
        <f>G165</f>
        <v>289</v>
      </c>
      <c r="H164" s="31"/>
      <c r="I164" s="62"/>
      <c r="J164" s="63"/>
    </row>
    <row r="165" spans="1:10" ht="24" customHeight="1">
      <c r="A165" s="6" t="s">
        <v>153</v>
      </c>
      <c r="B165" s="12" t="s">
        <v>90</v>
      </c>
      <c r="C165" s="12" t="s">
        <v>86</v>
      </c>
      <c r="D165" s="12" t="s">
        <v>83</v>
      </c>
      <c r="E165" s="68" t="s">
        <v>171</v>
      </c>
      <c r="F165" s="67" t="s">
        <v>96</v>
      </c>
      <c r="G165" s="9">
        <f>'Прил.10 (2015 вед)'!G208</f>
        <v>289</v>
      </c>
      <c r="H165" s="31"/>
      <c r="I165" s="62"/>
      <c r="J165" s="63"/>
    </row>
    <row r="166" spans="1:10" ht="36" customHeight="1">
      <c r="A166" s="21" t="s">
        <v>307</v>
      </c>
      <c r="B166" s="12" t="s">
        <v>90</v>
      </c>
      <c r="C166" s="12" t="s">
        <v>86</v>
      </c>
      <c r="D166" s="12" t="s">
        <v>83</v>
      </c>
      <c r="E166" s="68" t="s">
        <v>197</v>
      </c>
      <c r="F166" s="12"/>
      <c r="G166" s="9">
        <f>G168</f>
        <v>720</v>
      </c>
      <c r="H166" s="31"/>
      <c r="I166" s="62"/>
      <c r="J166" s="63"/>
    </row>
    <row r="167" spans="1:10" ht="51">
      <c r="A167" s="21" t="s">
        <v>308</v>
      </c>
      <c r="B167" s="12" t="s">
        <v>90</v>
      </c>
      <c r="C167" s="12" t="s">
        <v>86</v>
      </c>
      <c r="D167" s="12" t="s">
        <v>83</v>
      </c>
      <c r="E167" s="68" t="s">
        <v>173</v>
      </c>
      <c r="F167" s="12"/>
      <c r="G167" s="9">
        <f>G168</f>
        <v>720</v>
      </c>
      <c r="H167" s="31"/>
      <c r="I167" s="62"/>
      <c r="J167" s="63"/>
    </row>
    <row r="168" spans="1:10" ht="25.5">
      <c r="A168" s="6" t="s">
        <v>152</v>
      </c>
      <c r="B168" s="12" t="s">
        <v>90</v>
      </c>
      <c r="C168" s="12" t="s">
        <v>86</v>
      </c>
      <c r="D168" s="12" t="s">
        <v>83</v>
      </c>
      <c r="E168" s="68" t="s">
        <v>173</v>
      </c>
      <c r="F168" s="67" t="s">
        <v>95</v>
      </c>
      <c r="G168" s="9">
        <f>G169</f>
        <v>720</v>
      </c>
      <c r="H168" s="31"/>
      <c r="I168" s="62"/>
      <c r="J168" s="63"/>
    </row>
    <row r="169" spans="1:10" ht="25.5">
      <c r="A169" s="6" t="s">
        <v>153</v>
      </c>
      <c r="B169" s="12" t="s">
        <v>90</v>
      </c>
      <c r="C169" s="12" t="s">
        <v>86</v>
      </c>
      <c r="D169" s="12" t="s">
        <v>83</v>
      </c>
      <c r="E169" s="68" t="s">
        <v>173</v>
      </c>
      <c r="F169" s="67" t="s">
        <v>96</v>
      </c>
      <c r="G169" s="9">
        <f>'Прил.10 (2015 вед)'!G213</f>
        <v>720</v>
      </c>
      <c r="H169" s="31"/>
      <c r="I169" s="62"/>
      <c r="J169" s="63"/>
    </row>
    <row r="170" spans="1:10" ht="51" customHeight="1">
      <c r="A170" s="21" t="s">
        <v>309</v>
      </c>
      <c r="B170" s="12" t="s">
        <v>90</v>
      </c>
      <c r="C170" s="12" t="s">
        <v>86</v>
      </c>
      <c r="D170" s="12" t="s">
        <v>83</v>
      </c>
      <c r="E170" s="68" t="s">
        <v>198</v>
      </c>
      <c r="F170" s="12"/>
      <c r="G170" s="9">
        <f>G171+G174</f>
        <v>1486.9</v>
      </c>
      <c r="H170" s="31"/>
      <c r="I170" s="62"/>
      <c r="J170" s="63"/>
    </row>
    <row r="171" spans="1:10" ht="51">
      <c r="A171" s="21" t="s">
        <v>310</v>
      </c>
      <c r="B171" s="12" t="s">
        <v>90</v>
      </c>
      <c r="C171" s="12" t="s">
        <v>86</v>
      </c>
      <c r="D171" s="12" t="s">
        <v>83</v>
      </c>
      <c r="E171" s="68" t="s">
        <v>172</v>
      </c>
      <c r="F171" s="12"/>
      <c r="G171" s="9">
        <f>G172</f>
        <v>1066</v>
      </c>
      <c r="H171" s="31"/>
      <c r="I171" s="62"/>
      <c r="J171" s="63"/>
    </row>
    <row r="172" spans="1:10" ht="25.5">
      <c r="A172" s="6" t="s">
        <v>152</v>
      </c>
      <c r="B172" s="12" t="s">
        <v>90</v>
      </c>
      <c r="C172" s="12" t="s">
        <v>86</v>
      </c>
      <c r="D172" s="12" t="s">
        <v>83</v>
      </c>
      <c r="E172" s="68" t="s">
        <v>172</v>
      </c>
      <c r="F172" s="67" t="s">
        <v>95</v>
      </c>
      <c r="G172" s="9">
        <f>G173</f>
        <v>1066</v>
      </c>
      <c r="H172" s="31"/>
      <c r="I172" s="62"/>
      <c r="J172" s="63"/>
    </row>
    <row r="173" spans="1:10" ht="25.5">
      <c r="A173" s="6" t="s">
        <v>153</v>
      </c>
      <c r="B173" s="12" t="s">
        <v>90</v>
      </c>
      <c r="C173" s="12" t="s">
        <v>86</v>
      </c>
      <c r="D173" s="12" t="s">
        <v>83</v>
      </c>
      <c r="E173" s="68" t="s">
        <v>172</v>
      </c>
      <c r="F173" s="67" t="s">
        <v>96</v>
      </c>
      <c r="G173" s="9">
        <f>'Прил.10 (2015 вед)'!G218</f>
        <v>1066</v>
      </c>
      <c r="H173" s="31"/>
      <c r="I173" s="62"/>
      <c r="J173" s="63"/>
    </row>
    <row r="174" spans="1:10" ht="51">
      <c r="A174" s="21" t="s">
        <v>310</v>
      </c>
      <c r="B174" s="12" t="s">
        <v>90</v>
      </c>
      <c r="C174" s="12" t="s">
        <v>86</v>
      </c>
      <c r="D174" s="12" t="s">
        <v>83</v>
      </c>
      <c r="E174" s="68" t="s">
        <v>355</v>
      </c>
      <c r="F174" s="12"/>
      <c r="G174" s="9">
        <f>G175</f>
        <v>420.9</v>
      </c>
      <c r="H174" s="31"/>
      <c r="I174" s="62"/>
      <c r="J174" s="63"/>
    </row>
    <row r="175" spans="1:10" ht="25.5">
      <c r="A175" s="6" t="s">
        <v>152</v>
      </c>
      <c r="B175" s="12" t="s">
        <v>90</v>
      </c>
      <c r="C175" s="12" t="s">
        <v>86</v>
      </c>
      <c r="D175" s="12" t="s">
        <v>83</v>
      </c>
      <c r="E175" s="68" t="s">
        <v>355</v>
      </c>
      <c r="F175" s="67" t="s">
        <v>95</v>
      </c>
      <c r="G175" s="9">
        <f>G176</f>
        <v>420.9</v>
      </c>
      <c r="H175" s="31"/>
      <c r="I175" s="62"/>
      <c r="J175" s="63"/>
    </row>
    <row r="176" spans="1:10" ht="25.5">
      <c r="A176" s="6" t="s">
        <v>153</v>
      </c>
      <c r="B176" s="12" t="s">
        <v>90</v>
      </c>
      <c r="C176" s="12" t="s">
        <v>86</v>
      </c>
      <c r="D176" s="12" t="s">
        <v>83</v>
      </c>
      <c r="E176" s="68" t="s">
        <v>355</v>
      </c>
      <c r="F176" s="67" t="s">
        <v>96</v>
      </c>
      <c r="G176" s="9">
        <f>'Прил.10 (2015 вед)'!G223</f>
        <v>420.9</v>
      </c>
      <c r="H176" s="31"/>
      <c r="I176" s="62"/>
      <c r="J176" s="63"/>
    </row>
    <row r="177" spans="1:10" ht="25.5">
      <c r="A177" s="72" t="s">
        <v>227</v>
      </c>
      <c r="B177" s="67" t="s">
        <v>90</v>
      </c>
      <c r="C177" s="12" t="s">
        <v>86</v>
      </c>
      <c r="D177" s="12" t="s">
        <v>83</v>
      </c>
      <c r="E177" s="112" t="s">
        <v>228</v>
      </c>
      <c r="F177" s="67"/>
      <c r="G177" s="9">
        <f>G178+G181+G184</f>
        <v>1613.1</v>
      </c>
      <c r="H177" s="31"/>
      <c r="I177" s="62"/>
      <c r="J177" s="63"/>
    </row>
    <row r="178" spans="1:10" ht="87.75" customHeight="1">
      <c r="A178" s="72" t="s">
        <v>231</v>
      </c>
      <c r="B178" s="67" t="s">
        <v>90</v>
      </c>
      <c r="C178" s="12" t="s">
        <v>86</v>
      </c>
      <c r="D178" s="12" t="s">
        <v>83</v>
      </c>
      <c r="E178" s="112" t="s">
        <v>370</v>
      </c>
      <c r="F178" s="67"/>
      <c r="G178" s="9">
        <f>G179</f>
        <v>1300</v>
      </c>
      <c r="H178" s="31"/>
      <c r="I178" s="62"/>
      <c r="J178" s="63"/>
    </row>
    <row r="179" spans="1:10" ht="25.5">
      <c r="A179" s="72" t="s">
        <v>152</v>
      </c>
      <c r="B179" s="67" t="s">
        <v>90</v>
      </c>
      <c r="C179" s="12" t="s">
        <v>86</v>
      </c>
      <c r="D179" s="12" t="s">
        <v>83</v>
      </c>
      <c r="E179" s="112" t="s">
        <v>370</v>
      </c>
      <c r="F179" s="67" t="s">
        <v>95</v>
      </c>
      <c r="G179" s="9">
        <f>G180</f>
        <v>1300</v>
      </c>
      <c r="H179" s="31"/>
      <c r="I179" s="62"/>
      <c r="J179" s="63"/>
    </row>
    <row r="180" spans="1:10" ht="25.5">
      <c r="A180" s="72" t="s">
        <v>153</v>
      </c>
      <c r="B180" s="67" t="s">
        <v>90</v>
      </c>
      <c r="C180" s="12" t="s">
        <v>86</v>
      </c>
      <c r="D180" s="12" t="s">
        <v>83</v>
      </c>
      <c r="E180" s="112" t="s">
        <v>370</v>
      </c>
      <c r="F180" s="67" t="s">
        <v>96</v>
      </c>
      <c r="G180" s="9">
        <f>'Прил.10 (2015 вед)'!G227</f>
        <v>1300</v>
      </c>
      <c r="H180" s="31"/>
      <c r="I180" s="62"/>
      <c r="J180" s="63"/>
    </row>
    <row r="181" spans="1:10" ht="90" customHeight="1">
      <c r="A181" s="72" t="s">
        <v>232</v>
      </c>
      <c r="B181" s="67" t="s">
        <v>90</v>
      </c>
      <c r="C181" s="12" t="s">
        <v>86</v>
      </c>
      <c r="D181" s="12" t="s">
        <v>83</v>
      </c>
      <c r="E181" s="112" t="s">
        <v>378</v>
      </c>
      <c r="F181" s="67"/>
      <c r="G181" s="9">
        <f>G182</f>
        <v>13.1</v>
      </c>
      <c r="H181" s="31"/>
      <c r="I181" s="62"/>
      <c r="J181" s="63"/>
    </row>
    <row r="182" spans="1:10" ht="25.5">
      <c r="A182" s="72" t="s">
        <v>152</v>
      </c>
      <c r="B182" s="67" t="s">
        <v>90</v>
      </c>
      <c r="C182" s="12" t="s">
        <v>86</v>
      </c>
      <c r="D182" s="12" t="s">
        <v>83</v>
      </c>
      <c r="E182" s="112" t="s">
        <v>378</v>
      </c>
      <c r="F182" s="67" t="s">
        <v>95</v>
      </c>
      <c r="G182" s="9">
        <f>G183</f>
        <v>13.1</v>
      </c>
      <c r="H182" s="31"/>
      <c r="I182" s="62"/>
      <c r="J182" s="63"/>
    </row>
    <row r="183" spans="1:10" ht="27" customHeight="1">
      <c r="A183" s="72" t="s">
        <v>153</v>
      </c>
      <c r="B183" s="67" t="s">
        <v>90</v>
      </c>
      <c r="C183" s="12" t="s">
        <v>86</v>
      </c>
      <c r="D183" s="12" t="s">
        <v>83</v>
      </c>
      <c r="E183" s="112" t="s">
        <v>378</v>
      </c>
      <c r="F183" s="67" t="s">
        <v>96</v>
      </c>
      <c r="G183" s="9">
        <f>'Прил.10 (2015 вед)'!G231</f>
        <v>13.1</v>
      </c>
      <c r="H183" s="31"/>
      <c r="I183" s="62"/>
      <c r="J183" s="63"/>
    </row>
    <row r="184" spans="1:10" ht="78" customHeight="1">
      <c r="A184" s="72" t="s">
        <v>371</v>
      </c>
      <c r="B184" s="67" t="s">
        <v>90</v>
      </c>
      <c r="C184" s="12" t="s">
        <v>86</v>
      </c>
      <c r="D184" s="12" t="s">
        <v>83</v>
      </c>
      <c r="E184" s="112" t="s">
        <v>372</v>
      </c>
      <c r="F184" s="67"/>
      <c r="G184" s="9">
        <f>G185</f>
        <v>300</v>
      </c>
      <c r="H184" s="31"/>
      <c r="I184" s="62"/>
      <c r="J184" s="63"/>
    </row>
    <row r="185" spans="1:10" ht="27" customHeight="1">
      <c r="A185" s="72" t="s">
        <v>152</v>
      </c>
      <c r="B185" s="67" t="s">
        <v>90</v>
      </c>
      <c r="C185" s="12" t="s">
        <v>86</v>
      </c>
      <c r="D185" s="12" t="s">
        <v>83</v>
      </c>
      <c r="E185" s="112" t="s">
        <v>372</v>
      </c>
      <c r="F185" s="67" t="s">
        <v>95</v>
      </c>
      <c r="G185" s="9">
        <f>G186</f>
        <v>300</v>
      </c>
      <c r="H185" s="31"/>
      <c r="I185" s="62"/>
      <c r="J185" s="63"/>
    </row>
    <row r="186" spans="1:10" ht="27" customHeight="1">
      <c r="A186" s="72" t="s">
        <v>153</v>
      </c>
      <c r="B186" s="67" t="s">
        <v>90</v>
      </c>
      <c r="C186" s="12" t="s">
        <v>86</v>
      </c>
      <c r="D186" s="12" t="s">
        <v>83</v>
      </c>
      <c r="E186" s="112" t="s">
        <v>372</v>
      </c>
      <c r="F186" s="67" t="s">
        <v>96</v>
      </c>
      <c r="G186" s="9">
        <f>'Прил.10 (2015 вед)'!G236</f>
        <v>300</v>
      </c>
      <c r="H186" s="31"/>
      <c r="I186" s="62"/>
      <c r="J186" s="63"/>
    </row>
    <row r="187" spans="1:10">
      <c r="A187" s="25" t="s">
        <v>23</v>
      </c>
      <c r="B187" s="25" t="s">
        <v>90</v>
      </c>
      <c r="C187" s="117" t="s">
        <v>86</v>
      </c>
      <c r="D187" s="117" t="s">
        <v>86</v>
      </c>
      <c r="E187" s="25"/>
      <c r="F187" s="25"/>
      <c r="G187" s="118">
        <f>G188</f>
        <v>267.7</v>
      </c>
      <c r="H187" s="25"/>
      <c r="I187" s="62"/>
      <c r="J187" s="63"/>
    </row>
    <row r="188" spans="1:10" ht="25.5">
      <c r="A188" s="72" t="s">
        <v>211</v>
      </c>
      <c r="B188" s="12">
        <v>650</v>
      </c>
      <c r="C188" s="12" t="s">
        <v>86</v>
      </c>
      <c r="D188" s="43" t="s">
        <v>86</v>
      </c>
      <c r="E188" s="43" t="s">
        <v>139</v>
      </c>
      <c r="F188" s="12"/>
      <c r="G188" s="9">
        <f>G189</f>
        <v>267.7</v>
      </c>
      <c r="H188" s="31"/>
      <c r="I188" s="62"/>
      <c r="J188" s="63"/>
    </row>
    <row r="189" spans="1:10">
      <c r="A189" s="72" t="s">
        <v>50</v>
      </c>
      <c r="B189" s="12">
        <v>650</v>
      </c>
      <c r="C189" s="12" t="s">
        <v>86</v>
      </c>
      <c r="D189" s="43" t="s">
        <v>86</v>
      </c>
      <c r="E189" s="43" t="s">
        <v>139</v>
      </c>
      <c r="F189" s="12">
        <v>500</v>
      </c>
      <c r="G189" s="9">
        <f>G190</f>
        <v>267.7</v>
      </c>
      <c r="H189" s="31"/>
      <c r="I189" s="62"/>
      <c r="J189" s="63"/>
    </row>
    <row r="190" spans="1:10">
      <c r="A190" s="72" t="s">
        <v>51</v>
      </c>
      <c r="B190" s="12">
        <v>650</v>
      </c>
      <c r="C190" s="12" t="s">
        <v>86</v>
      </c>
      <c r="D190" s="43" t="s">
        <v>86</v>
      </c>
      <c r="E190" s="43" t="s">
        <v>139</v>
      </c>
      <c r="F190" s="12">
        <v>540</v>
      </c>
      <c r="G190" s="9">
        <f>'Прил.10 (2015 вед)'!G240</f>
        <v>267.7</v>
      </c>
      <c r="H190" s="31"/>
      <c r="I190" s="62"/>
      <c r="J190" s="63"/>
    </row>
    <row r="191" spans="1:10">
      <c r="A191" s="13" t="s">
        <v>327</v>
      </c>
      <c r="B191" s="14" t="s">
        <v>90</v>
      </c>
      <c r="C191" s="14" t="s">
        <v>326</v>
      </c>
      <c r="D191" s="14"/>
      <c r="E191" s="40"/>
      <c r="F191" s="14"/>
      <c r="G191" s="183">
        <f t="shared" ref="G191:G196" si="2">G192</f>
        <v>120</v>
      </c>
      <c r="H191" s="31"/>
      <c r="I191" s="62"/>
      <c r="J191" s="63"/>
    </row>
    <row r="192" spans="1:10">
      <c r="A192" s="25" t="s">
        <v>328</v>
      </c>
      <c r="B192" s="41" t="s">
        <v>90</v>
      </c>
      <c r="C192" s="41" t="s">
        <v>326</v>
      </c>
      <c r="D192" s="41" t="s">
        <v>86</v>
      </c>
      <c r="E192" s="42"/>
      <c r="F192" s="41"/>
      <c r="G192" s="182">
        <f t="shared" si="2"/>
        <v>120</v>
      </c>
      <c r="H192" s="31"/>
      <c r="I192" s="62"/>
      <c r="J192" s="63"/>
    </row>
    <row r="193" spans="1:10" ht="38.25">
      <c r="A193" s="21" t="s">
        <v>304</v>
      </c>
      <c r="B193" s="12" t="s">
        <v>90</v>
      </c>
      <c r="C193" s="12" t="s">
        <v>326</v>
      </c>
      <c r="D193" s="43" t="s">
        <v>86</v>
      </c>
      <c r="E193" s="68" t="s">
        <v>168</v>
      </c>
      <c r="F193" s="12"/>
      <c r="G193" s="9">
        <f t="shared" si="2"/>
        <v>120</v>
      </c>
      <c r="H193" s="31"/>
      <c r="I193" s="62"/>
      <c r="J193" s="63"/>
    </row>
    <row r="194" spans="1:10" ht="51">
      <c r="A194" s="21" t="s">
        <v>307</v>
      </c>
      <c r="B194" s="12" t="s">
        <v>90</v>
      </c>
      <c r="C194" s="12" t="s">
        <v>326</v>
      </c>
      <c r="D194" s="43" t="s">
        <v>86</v>
      </c>
      <c r="E194" s="68" t="s">
        <v>197</v>
      </c>
      <c r="F194" s="12"/>
      <c r="G194" s="9">
        <f t="shared" si="2"/>
        <v>120</v>
      </c>
      <c r="H194" s="31"/>
      <c r="I194" s="62"/>
      <c r="J194" s="63"/>
    </row>
    <row r="195" spans="1:10" ht="76.5">
      <c r="A195" s="73" t="s">
        <v>330</v>
      </c>
      <c r="B195" s="12" t="s">
        <v>90</v>
      </c>
      <c r="C195" s="12" t="s">
        <v>326</v>
      </c>
      <c r="D195" s="43" t="s">
        <v>86</v>
      </c>
      <c r="E195" s="68" t="s">
        <v>329</v>
      </c>
      <c r="F195" s="12"/>
      <c r="G195" s="9">
        <f t="shared" si="2"/>
        <v>120</v>
      </c>
      <c r="H195" s="31"/>
      <c r="I195" s="62"/>
      <c r="J195" s="63"/>
    </row>
    <row r="196" spans="1:10" ht="25.5">
      <c r="A196" s="72" t="s">
        <v>152</v>
      </c>
      <c r="B196" s="12" t="s">
        <v>90</v>
      </c>
      <c r="C196" s="12" t="s">
        <v>326</v>
      </c>
      <c r="D196" s="43" t="s">
        <v>86</v>
      </c>
      <c r="E196" s="68" t="s">
        <v>329</v>
      </c>
      <c r="F196" s="67" t="s">
        <v>95</v>
      </c>
      <c r="G196" s="9">
        <f t="shared" si="2"/>
        <v>120</v>
      </c>
      <c r="H196" s="31"/>
      <c r="I196" s="62"/>
      <c r="J196" s="63"/>
    </row>
    <row r="197" spans="1:10" ht="25.5">
      <c r="A197" s="72" t="s">
        <v>153</v>
      </c>
      <c r="B197" s="12" t="s">
        <v>90</v>
      </c>
      <c r="C197" s="12" t="s">
        <v>326</v>
      </c>
      <c r="D197" s="43" t="s">
        <v>86</v>
      </c>
      <c r="E197" s="68" t="s">
        <v>329</v>
      </c>
      <c r="F197" s="67" t="s">
        <v>96</v>
      </c>
      <c r="G197" s="9">
        <f>'Прил.10 (2015 вед)'!G247</f>
        <v>120</v>
      </c>
      <c r="H197" s="31"/>
      <c r="I197" s="62"/>
      <c r="J197" s="63"/>
    </row>
    <row r="198" spans="1:10">
      <c r="A198" s="13" t="s">
        <v>24</v>
      </c>
      <c r="B198" s="14">
        <v>650</v>
      </c>
      <c r="C198" s="14" t="s">
        <v>87</v>
      </c>
      <c r="D198" s="14"/>
      <c r="E198" s="40"/>
      <c r="F198" s="14"/>
      <c r="G198" s="15">
        <f>G199</f>
        <v>505</v>
      </c>
      <c r="H198" s="36"/>
      <c r="I198" s="62"/>
      <c r="J198" s="63"/>
    </row>
    <row r="199" spans="1:10">
      <c r="A199" s="25" t="s">
        <v>25</v>
      </c>
      <c r="B199" s="41">
        <v>650</v>
      </c>
      <c r="C199" s="41" t="s">
        <v>87</v>
      </c>
      <c r="D199" s="41" t="s">
        <v>87</v>
      </c>
      <c r="E199" s="42"/>
      <c r="F199" s="41"/>
      <c r="G199" s="29">
        <f>G200</f>
        <v>505</v>
      </c>
      <c r="H199" s="29"/>
      <c r="I199" s="61"/>
      <c r="J199" s="60"/>
    </row>
    <row r="200" spans="1:10" ht="38.25">
      <c r="A200" s="119" t="s">
        <v>311</v>
      </c>
      <c r="B200" s="67" t="s">
        <v>90</v>
      </c>
      <c r="C200" s="67" t="s">
        <v>87</v>
      </c>
      <c r="D200" s="67" t="s">
        <v>87</v>
      </c>
      <c r="E200" s="68" t="s">
        <v>175</v>
      </c>
      <c r="F200" s="67"/>
      <c r="G200" s="9">
        <f>G201</f>
        <v>505</v>
      </c>
      <c r="H200" s="9"/>
      <c r="I200" s="61"/>
      <c r="J200" s="60"/>
    </row>
    <row r="201" spans="1:10" ht="51">
      <c r="A201" s="120" t="s">
        <v>312</v>
      </c>
      <c r="B201" s="67" t="s">
        <v>90</v>
      </c>
      <c r="C201" s="67" t="s">
        <v>87</v>
      </c>
      <c r="D201" s="67" t="s">
        <v>87</v>
      </c>
      <c r="E201" s="68" t="s">
        <v>199</v>
      </c>
      <c r="F201" s="67"/>
      <c r="G201" s="9">
        <f>G202+G205</f>
        <v>505</v>
      </c>
      <c r="H201" s="9"/>
      <c r="I201" s="61"/>
      <c r="J201" s="60"/>
    </row>
    <row r="202" spans="1:10" ht="77.25" customHeight="1">
      <c r="A202" s="121" t="s">
        <v>313</v>
      </c>
      <c r="B202" s="67" t="s">
        <v>90</v>
      </c>
      <c r="C202" s="67" t="s">
        <v>87</v>
      </c>
      <c r="D202" s="67" t="s">
        <v>87</v>
      </c>
      <c r="E202" s="68" t="s">
        <v>176</v>
      </c>
      <c r="F202" s="67"/>
      <c r="G202" s="9">
        <f>G204</f>
        <v>430</v>
      </c>
      <c r="H202" s="9"/>
      <c r="I202" s="61"/>
      <c r="J202" s="60"/>
    </row>
    <row r="203" spans="1:10" ht="51">
      <c r="A203" s="72" t="s">
        <v>72</v>
      </c>
      <c r="B203" s="67">
        <v>650</v>
      </c>
      <c r="C203" s="67" t="s">
        <v>87</v>
      </c>
      <c r="D203" s="67" t="s">
        <v>87</v>
      </c>
      <c r="E203" s="68" t="s">
        <v>176</v>
      </c>
      <c r="F203" s="67">
        <v>100</v>
      </c>
      <c r="G203" s="9">
        <f>G204</f>
        <v>430</v>
      </c>
      <c r="H203" s="9"/>
      <c r="I203" s="61"/>
      <c r="J203" s="60"/>
    </row>
    <row r="204" spans="1:10">
      <c r="A204" s="72" t="s">
        <v>73</v>
      </c>
      <c r="B204" s="67">
        <v>650</v>
      </c>
      <c r="C204" s="67" t="s">
        <v>87</v>
      </c>
      <c r="D204" s="67" t="s">
        <v>87</v>
      </c>
      <c r="E204" s="68" t="s">
        <v>176</v>
      </c>
      <c r="F204" s="67">
        <v>110</v>
      </c>
      <c r="G204" s="9">
        <f>'Прил.10 (2015 вед)'!G261</f>
        <v>430</v>
      </c>
      <c r="H204" s="9"/>
      <c r="I204" s="61"/>
      <c r="J204" s="60"/>
    </row>
    <row r="205" spans="1:10" ht="64.5" customHeight="1">
      <c r="A205" s="120" t="s">
        <v>314</v>
      </c>
      <c r="B205" s="67" t="s">
        <v>90</v>
      </c>
      <c r="C205" s="67" t="s">
        <v>87</v>
      </c>
      <c r="D205" s="67" t="s">
        <v>87</v>
      </c>
      <c r="E205" s="68" t="s">
        <v>233</v>
      </c>
      <c r="F205" s="67"/>
      <c r="G205" s="9">
        <f>G206</f>
        <v>75</v>
      </c>
      <c r="H205" s="9"/>
      <c r="I205" s="61"/>
      <c r="J205" s="60"/>
    </row>
    <row r="206" spans="1:10" ht="25.5">
      <c r="A206" s="72" t="s">
        <v>152</v>
      </c>
      <c r="B206" s="67" t="s">
        <v>90</v>
      </c>
      <c r="C206" s="67" t="s">
        <v>87</v>
      </c>
      <c r="D206" s="67" t="s">
        <v>87</v>
      </c>
      <c r="E206" s="68" t="s">
        <v>233</v>
      </c>
      <c r="F206" s="67" t="s">
        <v>95</v>
      </c>
      <c r="G206" s="9">
        <f>G207</f>
        <v>75</v>
      </c>
      <c r="H206" s="9"/>
      <c r="I206" s="61"/>
      <c r="J206" s="60"/>
    </row>
    <row r="207" spans="1:10" ht="25.5">
      <c r="A207" s="72" t="s">
        <v>153</v>
      </c>
      <c r="B207" s="67" t="s">
        <v>90</v>
      </c>
      <c r="C207" s="67" t="s">
        <v>87</v>
      </c>
      <c r="D207" s="67" t="s">
        <v>87</v>
      </c>
      <c r="E207" s="68" t="s">
        <v>233</v>
      </c>
      <c r="F207" s="67" t="s">
        <v>96</v>
      </c>
      <c r="G207" s="9">
        <f>'Прил.10 (2015 вед)'!G266</f>
        <v>75</v>
      </c>
      <c r="H207" s="9"/>
      <c r="I207" s="61"/>
      <c r="J207" s="60"/>
    </row>
    <row r="208" spans="1:10">
      <c r="A208" s="13" t="s">
        <v>123</v>
      </c>
      <c r="B208" s="14">
        <v>650</v>
      </c>
      <c r="C208" s="14" t="s">
        <v>84</v>
      </c>
      <c r="D208" s="14"/>
      <c r="E208" s="40"/>
      <c r="F208" s="14"/>
      <c r="G208" s="15">
        <f>G209+G225</f>
        <v>6810.3</v>
      </c>
      <c r="H208" s="36"/>
      <c r="I208" s="62"/>
      <c r="J208" s="63"/>
    </row>
    <row r="209" spans="1:10">
      <c r="A209" s="25" t="s">
        <v>26</v>
      </c>
      <c r="B209" s="41">
        <v>650</v>
      </c>
      <c r="C209" s="41" t="s">
        <v>84</v>
      </c>
      <c r="D209" s="41" t="s">
        <v>80</v>
      </c>
      <c r="E209" s="42"/>
      <c r="F209" s="41"/>
      <c r="G209" s="29">
        <f>G210</f>
        <v>6217.3</v>
      </c>
      <c r="H209" s="29"/>
      <c r="I209" s="61"/>
      <c r="J209" s="60"/>
    </row>
    <row r="210" spans="1:10" ht="38.25">
      <c r="A210" s="120" t="s">
        <v>311</v>
      </c>
      <c r="B210" s="112" t="s">
        <v>90</v>
      </c>
      <c r="C210" s="112" t="s">
        <v>84</v>
      </c>
      <c r="D210" s="43" t="s">
        <v>80</v>
      </c>
      <c r="E210" s="112" t="s">
        <v>175</v>
      </c>
      <c r="F210" s="112"/>
      <c r="G210" s="9">
        <f>G211</f>
        <v>6217.3</v>
      </c>
      <c r="H210" s="9"/>
      <c r="I210" s="61"/>
      <c r="J210" s="60"/>
    </row>
    <row r="211" spans="1:10" ht="51">
      <c r="A211" s="120" t="s">
        <v>315</v>
      </c>
      <c r="B211" s="112">
        <v>650</v>
      </c>
      <c r="C211" s="112" t="s">
        <v>84</v>
      </c>
      <c r="D211" s="43" t="s">
        <v>80</v>
      </c>
      <c r="E211" s="112" t="s">
        <v>200</v>
      </c>
      <c r="F211" s="123"/>
      <c r="G211" s="9">
        <f>G212+G219+G222</f>
        <v>6217.3</v>
      </c>
      <c r="H211" s="9"/>
      <c r="I211" s="61"/>
      <c r="J211" s="60"/>
    </row>
    <row r="212" spans="1:10" ht="65.25" customHeight="1">
      <c r="A212" s="121" t="s">
        <v>316</v>
      </c>
      <c r="B212" s="112">
        <v>650</v>
      </c>
      <c r="C212" s="112" t="s">
        <v>84</v>
      </c>
      <c r="D212" s="43" t="s">
        <v>80</v>
      </c>
      <c r="E212" s="112" t="s">
        <v>177</v>
      </c>
      <c r="F212" s="123"/>
      <c r="G212" s="9">
        <f>G213+G215+G217</f>
        <v>5285.6</v>
      </c>
      <c r="H212" s="9"/>
      <c r="I212" s="61"/>
      <c r="J212" s="60"/>
    </row>
    <row r="213" spans="1:10" ht="51">
      <c r="A213" s="72" t="s">
        <v>72</v>
      </c>
      <c r="B213" s="67">
        <v>650</v>
      </c>
      <c r="C213" s="112" t="s">
        <v>84</v>
      </c>
      <c r="D213" s="43" t="s">
        <v>80</v>
      </c>
      <c r="E213" s="112" t="s">
        <v>177</v>
      </c>
      <c r="F213" s="67">
        <v>100</v>
      </c>
      <c r="G213" s="9">
        <f>G214</f>
        <v>4351</v>
      </c>
      <c r="H213" s="9"/>
      <c r="I213" s="61"/>
      <c r="J213" s="60"/>
    </row>
    <row r="214" spans="1:10">
      <c r="A214" s="72" t="s">
        <v>73</v>
      </c>
      <c r="B214" s="67">
        <v>650</v>
      </c>
      <c r="C214" s="112" t="s">
        <v>84</v>
      </c>
      <c r="D214" s="124" t="s">
        <v>80</v>
      </c>
      <c r="E214" s="112" t="s">
        <v>177</v>
      </c>
      <c r="F214" s="67">
        <v>110</v>
      </c>
      <c r="G214" s="9">
        <f>'Прил.10 (2015 вед)'!G274</f>
        <v>4351</v>
      </c>
      <c r="H214" s="9"/>
      <c r="I214" s="61"/>
      <c r="J214" s="60"/>
    </row>
    <row r="215" spans="1:10" ht="25.5">
      <c r="A215" s="72" t="s">
        <v>152</v>
      </c>
      <c r="B215" s="67">
        <v>650</v>
      </c>
      <c r="C215" s="112" t="s">
        <v>84</v>
      </c>
      <c r="D215" s="124" t="s">
        <v>80</v>
      </c>
      <c r="E215" s="112" t="s">
        <v>177</v>
      </c>
      <c r="F215" s="67">
        <v>200</v>
      </c>
      <c r="G215" s="9">
        <f>G216</f>
        <v>914.1</v>
      </c>
      <c r="H215" s="9"/>
      <c r="I215" s="61"/>
      <c r="J215" s="60"/>
    </row>
    <row r="216" spans="1:10" ht="25.5">
      <c r="A216" s="72" t="s">
        <v>153</v>
      </c>
      <c r="B216" s="67">
        <v>650</v>
      </c>
      <c r="C216" s="112" t="s">
        <v>84</v>
      </c>
      <c r="D216" s="124" t="s">
        <v>80</v>
      </c>
      <c r="E216" s="112" t="s">
        <v>177</v>
      </c>
      <c r="F216" s="67">
        <v>240</v>
      </c>
      <c r="G216" s="9">
        <f>'Прил.10 (2015 вед)'!G278</f>
        <v>914.1</v>
      </c>
      <c r="H216" s="9"/>
      <c r="I216" s="61"/>
      <c r="J216" s="60"/>
    </row>
    <row r="217" spans="1:10">
      <c r="A217" s="72" t="s">
        <v>46</v>
      </c>
      <c r="B217" s="67">
        <v>650</v>
      </c>
      <c r="C217" s="112" t="s">
        <v>84</v>
      </c>
      <c r="D217" s="124" t="s">
        <v>80</v>
      </c>
      <c r="E217" s="112" t="s">
        <v>177</v>
      </c>
      <c r="F217" s="67">
        <v>800</v>
      </c>
      <c r="G217" s="9">
        <f>G218</f>
        <v>20.5</v>
      </c>
      <c r="H217" s="9"/>
      <c r="I217" s="61"/>
      <c r="J217" s="60"/>
    </row>
    <row r="218" spans="1:10">
      <c r="A218" s="72" t="s">
        <v>47</v>
      </c>
      <c r="B218" s="67">
        <v>650</v>
      </c>
      <c r="C218" s="112" t="s">
        <v>84</v>
      </c>
      <c r="D218" s="124" t="s">
        <v>80</v>
      </c>
      <c r="E218" s="112" t="s">
        <v>177</v>
      </c>
      <c r="F218" s="67">
        <v>850</v>
      </c>
      <c r="G218" s="9">
        <f>'Прил.10 (2015 вед)'!G282</f>
        <v>20.5</v>
      </c>
      <c r="H218" s="9"/>
      <c r="I218" s="61"/>
      <c r="J218" s="60"/>
    </row>
    <row r="219" spans="1:10" ht="25.5">
      <c r="A219" s="72" t="s">
        <v>234</v>
      </c>
      <c r="B219" s="112" t="s">
        <v>90</v>
      </c>
      <c r="C219" s="112" t="s">
        <v>84</v>
      </c>
      <c r="D219" s="124" t="s">
        <v>80</v>
      </c>
      <c r="E219" s="112" t="s">
        <v>235</v>
      </c>
      <c r="F219" s="112"/>
      <c r="G219" s="37">
        <f>G220</f>
        <v>915.70000000000016</v>
      </c>
      <c r="H219" s="9"/>
      <c r="I219" s="61"/>
      <c r="J219" s="60"/>
    </row>
    <row r="220" spans="1:10" ht="51">
      <c r="A220" s="72" t="s">
        <v>72</v>
      </c>
      <c r="B220" s="67">
        <v>650</v>
      </c>
      <c r="C220" s="112" t="s">
        <v>84</v>
      </c>
      <c r="D220" s="43" t="s">
        <v>80</v>
      </c>
      <c r="E220" s="112" t="s">
        <v>235</v>
      </c>
      <c r="F220" s="67">
        <v>100</v>
      </c>
      <c r="G220" s="37">
        <f>G221</f>
        <v>915.70000000000016</v>
      </c>
      <c r="H220" s="9"/>
      <c r="I220" s="61"/>
      <c r="J220" s="60"/>
    </row>
    <row r="221" spans="1:10" ht="16.5" customHeight="1">
      <c r="A221" s="72" t="s">
        <v>73</v>
      </c>
      <c r="B221" s="67">
        <v>650</v>
      </c>
      <c r="C221" s="112" t="s">
        <v>84</v>
      </c>
      <c r="D221" s="124" t="s">
        <v>80</v>
      </c>
      <c r="E221" s="112" t="s">
        <v>235</v>
      </c>
      <c r="F221" s="67">
        <v>110</v>
      </c>
      <c r="G221" s="37">
        <f>'Прил.10 (2015 вед)'!G287</f>
        <v>915.70000000000016</v>
      </c>
      <c r="H221" s="9"/>
      <c r="I221" s="61"/>
      <c r="J221" s="60"/>
    </row>
    <row r="222" spans="1:10" ht="25.5">
      <c r="A222" s="72" t="s">
        <v>236</v>
      </c>
      <c r="B222" s="112" t="s">
        <v>90</v>
      </c>
      <c r="C222" s="112" t="s">
        <v>84</v>
      </c>
      <c r="D222" s="124" t="s">
        <v>80</v>
      </c>
      <c r="E222" s="112" t="s">
        <v>237</v>
      </c>
      <c r="F222" s="112"/>
      <c r="G222" s="37">
        <f>G223</f>
        <v>16</v>
      </c>
      <c r="H222" s="9"/>
      <c r="I222" s="61"/>
      <c r="J222" s="60"/>
    </row>
    <row r="223" spans="1:10" ht="51">
      <c r="A223" s="72" t="s">
        <v>72</v>
      </c>
      <c r="B223" s="67">
        <v>650</v>
      </c>
      <c r="C223" s="112" t="s">
        <v>84</v>
      </c>
      <c r="D223" s="43" t="s">
        <v>80</v>
      </c>
      <c r="E223" s="112" t="s">
        <v>237</v>
      </c>
      <c r="F223" s="67">
        <v>100</v>
      </c>
      <c r="G223" s="37">
        <f>G224</f>
        <v>16</v>
      </c>
      <c r="H223" s="9"/>
      <c r="I223" s="61"/>
      <c r="J223" s="60"/>
    </row>
    <row r="224" spans="1:10">
      <c r="A224" s="72" t="s">
        <v>73</v>
      </c>
      <c r="B224" s="67">
        <v>650</v>
      </c>
      <c r="C224" s="112" t="s">
        <v>84</v>
      </c>
      <c r="D224" s="124" t="s">
        <v>80</v>
      </c>
      <c r="E224" s="112" t="s">
        <v>237</v>
      </c>
      <c r="F224" s="67">
        <v>110</v>
      </c>
      <c r="G224" s="37">
        <f>'Прил.10 (2015 вед)'!G291</f>
        <v>16</v>
      </c>
      <c r="H224" s="9"/>
      <c r="I224" s="61"/>
      <c r="J224" s="60"/>
    </row>
    <row r="225" spans="1:10">
      <c r="A225" s="25" t="s">
        <v>135</v>
      </c>
      <c r="B225" s="104" t="s">
        <v>90</v>
      </c>
      <c r="C225" s="104" t="s">
        <v>84</v>
      </c>
      <c r="D225" s="105" t="s">
        <v>82</v>
      </c>
      <c r="E225" s="104"/>
      <c r="F225" s="104"/>
      <c r="G225" s="106">
        <f>G226+G231</f>
        <v>593</v>
      </c>
      <c r="H225" s="29"/>
      <c r="I225" s="61"/>
      <c r="J225" s="60"/>
    </row>
    <row r="226" spans="1:10" ht="38.25">
      <c r="A226" s="120" t="s">
        <v>311</v>
      </c>
      <c r="B226" s="112" t="s">
        <v>90</v>
      </c>
      <c r="C226" s="112" t="s">
        <v>84</v>
      </c>
      <c r="D226" s="124" t="s">
        <v>82</v>
      </c>
      <c r="E226" s="112" t="s">
        <v>175</v>
      </c>
      <c r="F226" s="9"/>
      <c r="G226" s="9">
        <f>G227</f>
        <v>212.7</v>
      </c>
      <c r="H226" s="9"/>
      <c r="I226" s="61"/>
      <c r="J226" s="60"/>
    </row>
    <row r="227" spans="1:10" ht="51">
      <c r="A227" s="120" t="s">
        <v>315</v>
      </c>
      <c r="B227" s="112">
        <v>650</v>
      </c>
      <c r="C227" s="112" t="s">
        <v>84</v>
      </c>
      <c r="D227" s="124" t="s">
        <v>82</v>
      </c>
      <c r="E227" s="112" t="s">
        <v>200</v>
      </c>
      <c r="F227" s="9"/>
      <c r="G227" s="9">
        <f>G228</f>
        <v>212.7</v>
      </c>
      <c r="H227" s="9"/>
      <c r="I227" s="61"/>
      <c r="J227" s="60"/>
    </row>
    <row r="228" spans="1:10" ht="53.25" customHeight="1">
      <c r="A228" s="120" t="s">
        <v>317</v>
      </c>
      <c r="B228" s="112">
        <v>650</v>
      </c>
      <c r="C228" s="112" t="s">
        <v>84</v>
      </c>
      <c r="D228" s="124" t="s">
        <v>82</v>
      </c>
      <c r="E228" s="112" t="s">
        <v>238</v>
      </c>
      <c r="F228" s="123"/>
      <c r="G228" s="37">
        <f>G229</f>
        <v>212.7</v>
      </c>
      <c r="H228" s="9"/>
      <c r="I228" s="61"/>
      <c r="J228" s="60"/>
    </row>
    <row r="229" spans="1:10" ht="25.5">
      <c r="A229" s="72" t="s">
        <v>152</v>
      </c>
      <c r="B229" s="67">
        <v>650</v>
      </c>
      <c r="C229" s="67" t="s">
        <v>84</v>
      </c>
      <c r="D229" s="68" t="s">
        <v>82</v>
      </c>
      <c r="E229" s="112" t="s">
        <v>238</v>
      </c>
      <c r="F229" s="67">
        <v>200</v>
      </c>
      <c r="G229" s="32">
        <f>G230</f>
        <v>212.7</v>
      </c>
      <c r="H229" s="10"/>
      <c r="I229" s="62"/>
      <c r="J229" s="63"/>
    </row>
    <row r="230" spans="1:10" ht="25.5">
      <c r="A230" s="72" t="s">
        <v>153</v>
      </c>
      <c r="B230" s="67">
        <v>650</v>
      </c>
      <c r="C230" s="67" t="s">
        <v>84</v>
      </c>
      <c r="D230" s="68" t="s">
        <v>82</v>
      </c>
      <c r="E230" s="112" t="s">
        <v>238</v>
      </c>
      <c r="F230" s="67">
        <v>240</v>
      </c>
      <c r="G230" s="32">
        <f>'Прил.10 (2015 вед)'!G298</f>
        <v>212.7</v>
      </c>
      <c r="H230" s="10"/>
      <c r="I230" s="62"/>
      <c r="J230" s="63"/>
    </row>
    <row r="231" spans="1:10" ht="25.5">
      <c r="A231" s="72" t="s">
        <v>227</v>
      </c>
      <c r="B231" s="67" t="s">
        <v>90</v>
      </c>
      <c r="C231" s="67" t="s">
        <v>84</v>
      </c>
      <c r="D231" s="68" t="s">
        <v>82</v>
      </c>
      <c r="E231" s="112" t="s">
        <v>228</v>
      </c>
      <c r="F231" s="67"/>
      <c r="G231" s="9">
        <f>G232</f>
        <v>380.29999999999995</v>
      </c>
      <c r="H231" s="10"/>
      <c r="I231" s="62"/>
      <c r="J231" s="63"/>
    </row>
    <row r="232" spans="1:10" ht="37.5" customHeight="1">
      <c r="A232" s="72" t="s">
        <v>229</v>
      </c>
      <c r="B232" s="67" t="s">
        <v>90</v>
      </c>
      <c r="C232" s="67" t="s">
        <v>84</v>
      </c>
      <c r="D232" s="68" t="s">
        <v>82</v>
      </c>
      <c r="E232" s="112" t="s">
        <v>230</v>
      </c>
      <c r="F232" s="67"/>
      <c r="G232" s="9">
        <f>G233</f>
        <v>380.29999999999995</v>
      </c>
      <c r="H232" s="10"/>
      <c r="I232" s="62"/>
      <c r="J232" s="63"/>
    </row>
    <row r="233" spans="1:10" ht="25.5">
      <c r="A233" s="72" t="s">
        <v>152</v>
      </c>
      <c r="B233" s="67" t="s">
        <v>90</v>
      </c>
      <c r="C233" s="67" t="s">
        <v>84</v>
      </c>
      <c r="D233" s="68" t="s">
        <v>82</v>
      </c>
      <c r="E233" s="112" t="s">
        <v>230</v>
      </c>
      <c r="F233" s="67" t="s">
        <v>95</v>
      </c>
      <c r="G233" s="9">
        <f>G234</f>
        <v>380.29999999999995</v>
      </c>
      <c r="H233" s="10"/>
      <c r="I233" s="62"/>
      <c r="J233" s="63"/>
    </row>
    <row r="234" spans="1:10" ht="25.5">
      <c r="A234" s="72" t="s">
        <v>153</v>
      </c>
      <c r="B234" s="67" t="s">
        <v>90</v>
      </c>
      <c r="C234" s="67" t="s">
        <v>84</v>
      </c>
      <c r="D234" s="68" t="s">
        <v>82</v>
      </c>
      <c r="E234" s="112" t="s">
        <v>230</v>
      </c>
      <c r="F234" s="67" t="s">
        <v>96</v>
      </c>
      <c r="G234" s="9">
        <f>'Прил.10 (2015 вед)'!G303</f>
        <v>380.29999999999995</v>
      </c>
      <c r="H234" s="10"/>
      <c r="I234" s="62"/>
      <c r="J234" s="63"/>
    </row>
    <row r="235" spans="1:10">
      <c r="A235" s="13" t="s">
        <v>27</v>
      </c>
      <c r="B235" s="14">
        <v>650</v>
      </c>
      <c r="C235" s="14">
        <v>10</v>
      </c>
      <c r="D235" s="40"/>
      <c r="E235" s="14"/>
      <c r="F235" s="14"/>
      <c r="G235" s="15">
        <f t="shared" ref="G235:G240" si="3">G236</f>
        <v>180</v>
      </c>
      <c r="H235" s="15"/>
      <c r="I235" s="62"/>
      <c r="J235" s="63"/>
    </row>
    <row r="236" spans="1:10">
      <c r="A236" s="25" t="s">
        <v>28</v>
      </c>
      <c r="B236" s="41">
        <v>650</v>
      </c>
      <c r="C236" s="41">
        <v>10</v>
      </c>
      <c r="D236" s="42" t="s">
        <v>80</v>
      </c>
      <c r="E236" s="41"/>
      <c r="F236" s="41"/>
      <c r="G236" s="29">
        <f t="shared" si="3"/>
        <v>180</v>
      </c>
      <c r="H236" s="29"/>
      <c r="I236" s="61"/>
      <c r="J236" s="60"/>
    </row>
    <row r="237" spans="1:10" ht="38.25">
      <c r="A237" s="111" t="s">
        <v>288</v>
      </c>
      <c r="B237" s="12">
        <v>650</v>
      </c>
      <c r="C237" s="12">
        <v>10</v>
      </c>
      <c r="D237" s="43" t="s">
        <v>80</v>
      </c>
      <c r="E237" s="67" t="s">
        <v>179</v>
      </c>
      <c r="F237" s="12"/>
      <c r="G237" s="9">
        <f t="shared" si="3"/>
        <v>180</v>
      </c>
      <c r="H237" s="31"/>
      <c r="I237" s="61"/>
      <c r="J237" s="60"/>
    </row>
    <row r="238" spans="1:10" ht="63.75">
      <c r="A238" s="111" t="s">
        <v>318</v>
      </c>
      <c r="B238" s="12">
        <v>650</v>
      </c>
      <c r="C238" s="12">
        <v>10</v>
      </c>
      <c r="D238" s="43" t="s">
        <v>80</v>
      </c>
      <c r="E238" s="12" t="s">
        <v>201</v>
      </c>
      <c r="F238" s="12"/>
      <c r="G238" s="9">
        <f>G240</f>
        <v>180</v>
      </c>
      <c r="H238" s="31"/>
      <c r="I238" s="61"/>
      <c r="J238" s="60"/>
    </row>
    <row r="239" spans="1:10" ht="64.5" customHeight="1">
      <c r="A239" s="111" t="s">
        <v>319</v>
      </c>
      <c r="B239" s="12">
        <v>650</v>
      </c>
      <c r="C239" s="12">
        <v>10</v>
      </c>
      <c r="D239" s="43" t="s">
        <v>80</v>
      </c>
      <c r="E239" s="12" t="s">
        <v>181</v>
      </c>
      <c r="F239" s="12"/>
      <c r="G239" s="9">
        <f>G240</f>
        <v>180</v>
      </c>
      <c r="H239" s="31"/>
      <c r="I239" s="61"/>
      <c r="J239" s="60"/>
    </row>
    <row r="240" spans="1:10">
      <c r="A240" s="6" t="s">
        <v>75</v>
      </c>
      <c r="B240" s="12">
        <v>650</v>
      </c>
      <c r="C240" s="12">
        <v>10</v>
      </c>
      <c r="D240" s="43" t="s">
        <v>80</v>
      </c>
      <c r="E240" s="12" t="s">
        <v>181</v>
      </c>
      <c r="F240" s="12">
        <v>300</v>
      </c>
      <c r="G240" s="9">
        <f t="shared" si="3"/>
        <v>180</v>
      </c>
      <c r="H240" s="31"/>
      <c r="I240" s="61"/>
      <c r="J240" s="60"/>
    </row>
    <row r="241" spans="1:10" ht="25.5">
      <c r="A241" s="6" t="s">
        <v>76</v>
      </c>
      <c r="B241" s="12">
        <v>650</v>
      </c>
      <c r="C241" s="12">
        <v>10</v>
      </c>
      <c r="D241" s="43" t="s">
        <v>80</v>
      </c>
      <c r="E241" s="12" t="s">
        <v>181</v>
      </c>
      <c r="F241" s="12">
        <v>320</v>
      </c>
      <c r="G241" s="9">
        <f>'Прил.10 (2015 вед)'!G311</f>
        <v>180</v>
      </c>
      <c r="H241" s="31"/>
      <c r="I241" s="61"/>
      <c r="J241" s="60"/>
    </row>
    <row r="242" spans="1:10">
      <c r="A242" s="13" t="s">
        <v>29</v>
      </c>
      <c r="B242" s="14">
        <v>650</v>
      </c>
      <c r="C242" s="14">
        <v>11</v>
      </c>
      <c r="D242" s="40"/>
      <c r="E242" s="14"/>
      <c r="F242" s="14"/>
      <c r="G242" s="15">
        <f t="shared" ref="G242:G247" si="4">G243</f>
        <v>5</v>
      </c>
      <c r="H242" s="36"/>
      <c r="I242" s="62"/>
      <c r="J242" s="63"/>
    </row>
    <row r="243" spans="1:10">
      <c r="A243" s="25" t="s">
        <v>77</v>
      </c>
      <c r="B243" s="41">
        <v>650</v>
      </c>
      <c r="C243" s="41">
        <v>11</v>
      </c>
      <c r="D243" s="42" t="s">
        <v>80</v>
      </c>
      <c r="E243" s="41"/>
      <c r="F243" s="41"/>
      <c r="G243" s="29">
        <f t="shared" si="4"/>
        <v>5</v>
      </c>
      <c r="H243" s="30"/>
      <c r="I243" s="61"/>
      <c r="J243" s="60"/>
    </row>
    <row r="244" spans="1:10" ht="38.25">
      <c r="A244" s="111" t="s">
        <v>311</v>
      </c>
      <c r="B244" s="12">
        <v>650</v>
      </c>
      <c r="C244" s="12">
        <v>11</v>
      </c>
      <c r="D244" s="43" t="s">
        <v>80</v>
      </c>
      <c r="E244" s="67" t="s">
        <v>175</v>
      </c>
      <c r="F244" s="12"/>
      <c r="G244" s="9">
        <f t="shared" si="4"/>
        <v>5</v>
      </c>
      <c r="H244" s="31"/>
      <c r="I244" s="61"/>
      <c r="J244" s="60"/>
    </row>
    <row r="245" spans="1:10" ht="51.75" customHeight="1">
      <c r="A245" s="111" t="s">
        <v>320</v>
      </c>
      <c r="B245" s="12">
        <v>650</v>
      </c>
      <c r="C245" s="12">
        <v>11</v>
      </c>
      <c r="D245" s="43" t="s">
        <v>80</v>
      </c>
      <c r="E245" s="67" t="s">
        <v>202</v>
      </c>
      <c r="F245" s="12"/>
      <c r="G245" s="9">
        <f>G247</f>
        <v>5</v>
      </c>
      <c r="H245" s="31"/>
      <c r="I245" s="61"/>
      <c r="J245" s="60"/>
    </row>
    <row r="246" spans="1:10" ht="63" customHeight="1">
      <c r="A246" s="111" t="s">
        <v>321</v>
      </c>
      <c r="B246" s="12">
        <v>650</v>
      </c>
      <c r="C246" s="12">
        <v>11</v>
      </c>
      <c r="D246" s="43" t="s">
        <v>80</v>
      </c>
      <c r="E246" s="67" t="s">
        <v>182</v>
      </c>
      <c r="F246" s="12"/>
      <c r="G246" s="9">
        <f>G247</f>
        <v>5</v>
      </c>
      <c r="H246" s="31"/>
      <c r="I246" s="61"/>
      <c r="J246" s="60"/>
    </row>
    <row r="247" spans="1:10" ht="25.5">
      <c r="A247" s="6" t="s">
        <v>152</v>
      </c>
      <c r="B247" s="12">
        <v>650</v>
      </c>
      <c r="C247" s="12">
        <v>11</v>
      </c>
      <c r="D247" s="43" t="s">
        <v>80</v>
      </c>
      <c r="E247" s="67" t="s">
        <v>182</v>
      </c>
      <c r="F247" s="12">
        <v>200</v>
      </c>
      <c r="G247" s="9">
        <f t="shared" si="4"/>
        <v>5</v>
      </c>
      <c r="H247" s="38"/>
      <c r="I247" s="62"/>
      <c r="J247" s="63"/>
    </row>
    <row r="248" spans="1:10" ht="25.5">
      <c r="A248" s="6" t="s">
        <v>153</v>
      </c>
      <c r="B248" s="12">
        <v>650</v>
      </c>
      <c r="C248" s="12">
        <v>11</v>
      </c>
      <c r="D248" s="43" t="s">
        <v>80</v>
      </c>
      <c r="E248" s="67" t="s">
        <v>182</v>
      </c>
      <c r="F248" s="12">
        <v>240</v>
      </c>
      <c r="G248" s="9">
        <f>'Прил.10 (2015 вед)'!G319</f>
        <v>5</v>
      </c>
      <c r="H248" s="38"/>
      <c r="I248" s="62"/>
      <c r="J248" s="63"/>
    </row>
    <row r="249" spans="1:10">
      <c r="A249" s="13" t="s">
        <v>30</v>
      </c>
      <c r="B249" s="14">
        <v>650</v>
      </c>
      <c r="C249" s="14">
        <v>12</v>
      </c>
      <c r="D249" s="40"/>
      <c r="E249" s="14"/>
      <c r="F249" s="14"/>
      <c r="G249" s="15">
        <f>G250</f>
        <v>40</v>
      </c>
      <c r="H249" s="36"/>
      <c r="I249" s="62"/>
      <c r="J249" s="63"/>
    </row>
    <row r="250" spans="1:10">
      <c r="A250" s="25" t="s">
        <v>31</v>
      </c>
      <c r="B250" s="41">
        <v>650</v>
      </c>
      <c r="C250" s="41">
        <v>12</v>
      </c>
      <c r="D250" s="42" t="s">
        <v>82</v>
      </c>
      <c r="E250" s="41"/>
      <c r="F250" s="41"/>
      <c r="G250" s="29">
        <f>G251</f>
        <v>40</v>
      </c>
      <c r="H250" s="30"/>
      <c r="I250" s="61"/>
      <c r="J250" s="60"/>
    </row>
    <row r="251" spans="1:10">
      <c r="A251" s="6" t="s">
        <v>156</v>
      </c>
      <c r="B251" s="12">
        <v>650</v>
      </c>
      <c r="C251" s="12">
        <v>12</v>
      </c>
      <c r="D251" s="43" t="s">
        <v>82</v>
      </c>
      <c r="E251" s="12" t="s">
        <v>157</v>
      </c>
      <c r="F251" s="12"/>
      <c r="G251" s="9">
        <f>G252</f>
        <v>40</v>
      </c>
      <c r="H251" s="31"/>
      <c r="I251" s="61"/>
      <c r="J251" s="60"/>
    </row>
    <row r="252" spans="1:10" ht="25.5">
      <c r="A252" s="6" t="s">
        <v>152</v>
      </c>
      <c r="B252" s="12">
        <v>650</v>
      </c>
      <c r="C252" s="12">
        <v>12</v>
      </c>
      <c r="D252" s="43" t="s">
        <v>82</v>
      </c>
      <c r="E252" s="12" t="s">
        <v>141</v>
      </c>
      <c r="F252" s="12">
        <v>200</v>
      </c>
      <c r="G252" s="9">
        <f>G253</f>
        <v>40</v>
      </c>
      <c r="H252" s="31"/>
      <c r="I252" s="61"/>
      <c r="J252" s="60"/>
    </row>
    <row r="253" spans="1:10" ht="25.5">
      <c r="A253" s="6" t="s">
        <v>153</v>
      </c>
      <c r="B253" s="12">
        <v>650</v>
      </c>
      <c r="C253" s="12">
        <v>12</v>
      </c>
      <c r="D253" s="43" t="s">
        <v>82</v>
      </c>
      <c r="E253" s="12" t="s">
        <v>141</v>
      </c>
      <c r="F253" s="12">
        <v>240</v>
      </c>
      <c r="G253" s="9">
        <f>'Прил.10 (2015 вед)'!G325</f>
        <v>40</v>
      </c>
      <c r="H253" s="38"/>
      <c r="I253" s="62"/>
      <c r="J253" s="63"/>
    </row>
    <row r="254" spans="1:10">
      <c r="A254" s="18" t="s">
        <v>78</v>
      </c>
      <c r="B254" s="18"/>
      <c r="C254" s="18"/>
      <c r="D254" s="18"/>
      <c r="E254" s="18"/>
      <c r="F254" s="18"/>
      <c r="G254" s="39">
        <f>G14+G56+G64+G87+G123+G198+G208+G235+G242+G249+G191</f>
        <v>52895.000000000007</v>
      </c>
      <c r="H254" s="39">
        <f>H56+H64</f>
        <v>849</v>
      </c>
      <c r="I254" s="64"/>
      <c r="J254" s="65"/>
    </row>
  </sheetData>
  <mergeCells count="11">
    <mergeCell ref="A6:H6"/>
    <mergeCell ref="F1:H1"/>
    <mergeCell ref="E2:H2"/>
    <mergeCell ref="E3:H3"/>
    <mergeCell ref="E5:H5"/>
    <mergeCell ref="D4:H4"/>
    <mergeCell ref="A7:H7"/>
    <mergeCell ref="A8:H8"/>
    <mergeCell ref="A9:H9"/>
    <mergeCell ref="A10:H10"/>
    <mergeCell ref="A11:H11"/>
  </mergeCells>
  <pageMargins left="0.70866141732283472" right="0.51181102362204722" top="0.15748031496062992" bottom="0.15748031496062992" header="0.31496062992125984" footer="0.31496062992125984"/>
  <pageSetup paperSize="9" scale="84" fitToHeight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3"/>
  <sheetViews>
    <sheetView topLeftCell="A193" workbookViewId="0">
      <selection activeCell="A195" sqref="A195"/>
    </sheetView>
  </sheetViews>
  <sheetFormatPr defaultRowHeight="12.75"/>
  <cols>
    <col min="1" max="1" width="49.7109375" customWidth="1"/>
    <col min="2" max="2" width="5.7109375" hidden="1" customWidth="1"/>
    <col min="3" max="4" width="5.7109375" customWidth="1"/>
    <col min="5" max="5" width="7.7109375" customWidth="1"/>
    <col min="6" max="6" width="5.7109375" customWidth="1"/>
    <col min="7" max="7" width="12.7109375" customWidth="1"/>
    <col min="8" max="8" width="10.7109375" hidden="1" customWidth="1"/>
    <col min="9" max="9" width="12.7109375" customWidth="1"/>
    <col min="10" max="10" width="12.140625" hidden="1" customWidth="1"/>
  </cols>
  <sheetData>
    <row r="1" spans="1:10">
      <c r="F1" s="188" t="s">
        <v>137</v>
      </c>
      <c r="G1" s="188"/>
      <c r="H1" s="188"/>
      <c r="I1" s="188"/>
      <c r="J1" s="188"/>
    </row>
    <row r="2" spans="1:10">
      <c r="A2" s="4"/>
      <c r="B2" s="4"/>
      <c r="C2" s="4"/>
      <c r="D2" s="2"/>
      <c r="E2" s="188" t="s">
        <v>207</v>
      </c>
      <c r="F2" s="188"/>
      <c r="G2" s="188"/>
      <c r="H2" s="188"/>
      <c r="I2" s="188"/>
      <c r="J2" s="188"/>
    </row>
    <row r="3" spans="1:10">
      <c r="A3" s="4"/>
      <c r="B3" s="4"/>
      <c r="C3" s="4"/>
      <c r="D3" s="2"/>
      <c r="E3" s="188" t="s">
        <v>88</v>
      </c>
      <c r="F3" s="188"/>
      <c r="G3" s="188"/>
      <c r="H3" s="188"/>
      <c r="I3" s="188"/>
      <c r="J3" s="188"/>
    </row>
    <row r="4" spans="1:10">
      <c r="A4" s="4"/>
      <c r="B4" s="4"/>
      <c r="C4" s="4"/>
      <c r="D4" s="2"/>
      <c r="E4" s="188" t="s">
        <v>1</v>
      </c>
      <c r="F4" s="188"/>
      <c r="G4" s="188"/>
      <c r="H4" s="188"/>
      <c r="I4" s="188"/>
      <c r="J4" s="188"/>
    </row>
    <row r="5" spans="1:10">
      <c r="A5" s="4"/>
      <c r="B5" s="4"/>
      <c r="C5" s="4"/>
      <c r="D5" s="2"/>
      <c r="E5" s="60"/>
      <c r="F5" s="188" t="s">
        <v>287</v>
      </c>
      <c r="G5" s="188"/>
      <c r="H5" s="188"/>
      <c r="I5" s="192"/>
      <c r="J5" s="192"/>
    </row>
    <row r="6" spans="1:10" ht="15.75">
      <c r="A6" s="190"/>
      <c r="B6" s="190"/>
      <c r="C6" s="190"/>
      <c r="D6" s="190"/>
      <c r="E6" s="190"/>
      <c r="F6" s="190"/>
      <c r="G6" s="190"/>
      <c r="H6" s="190"/>
      <c r="I6" s="59"/>
      <c r="J6" s="59"/>
    </row>
    <row r="7" spans="1:10" ht="15.75">
      <c r="A7" s="190" t="s">
        <v>33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5.75">
      <c r="A8" s="190" t="s">
        <v>263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5.75">
      <c r="A9" s="190" t="s">
        <v>264</v>
      </c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5.75">
      <c r="A10" s="190" t="s">
        <v>34</v>
      </c>
      <c r="B10" s="190"/>
      <c r="C10" s="190"/>
      <c r="D10" s="190"/>
      <c r="E10" s="190"/>
      <c r="F10" s="190"/>
      <c r="G10" s="190"/>
      <c r="H10" s="190"/>
      <c r="I10" s="190"/>
      <c r="J10" s="190"/>
    </row>
    <row r="11" spans="1:10" ht="15.75">
      <c r="A11" s="193" t="s">
        <v>239</v>
      </c>
      <c r="B11" s="193"/>
      <c r="C11" s="193"/>
      <c r="D11" s="193"/>
      <c r="E11" s="193"/>
      <c r="F11" s="193"/>
      <c r="G11" s="193"/>
      <c r="H11" s="193"/>
      <c r="I11" s="193"/>
      <c r="J11" s="193"/>
    </row>
    <row r="12" spans="1:10" ht="38.25">
      <c r="A12" s="58" t="s">
        <v>2</v>
      </c>
      <c r="B12" s="58" t="s">
        <v>35</v>
      </c>
      <c r="C12" s="58" t="s">
        <v>3</v>
      </c>
      <c r="D12" s="58" t="s">
        <v>4</v>
      </c>
      <c r="E12" s="58" t="s">
        <v>36</v>
      </c>
      <c r="F12" s="58" t="s">
        <v>37</v>
      </c>
      <c r="G12" s="56" t="s">
        <v>271</v>
      </c>
      <c r="H12" s="56" t="s">
        <v>5</v>
      </c>
      <c r="I12" s="56" t="s">
        <v>252</v>
      </c>
      <c r="J12" s="56" t="s">
        <v>5</v>
      </c>
    </row>
    <row r="13" spans="1:10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7</v>
      </c>
      <c r="J13" s="11">
        <v>8</v>
      </c>
    </row>
    <row r="14" spans="1:10">
      <c r="A14" s="13" t="s">
        <v>6</v>
      </c>
      <c r="B14" s="14">
        <v>650</v>
      </c>
      <c r="C14" s="14" t="s">
        <v>80</v>
      </c>
      <c r="D14" s="40"/>
      <c r="E14" s="40"/>
      <c r="F14" s="14"/>
      <c r="G14" s="15">
        <f>G15+G20+G25+G29</f>
        <v>22982.400000000001</v>
      </c>
      <c r="H14" s="15">
        <f t="shared" ref="H14:I14" si="0">H15+H20+H25+H29</f>
        <v>0</v>
      </c>
      <c r="I14" s="15">
        <f t="shared" si="0"/>
        <v>24266.2</v>
      </c>
      <c r="J14" s="15"/>
    </row>
    <row r="15" spans="1:10" ht="25.5">
      <c r="A15" s="25" t="s">
        <v>146</v>
      </c>
      <c r="B15" s="41">
        <v>650</v>
      </c>
      <c r="C15" s="41" t="s">
        <v>80</v>
      </c>
      <c r="D15" s="42" t="s">
        <v>81</v>
      </c>
      <c r="E15" s="42"/>
      <c r="F15" s="41"/>
      <c r="G15" s="29">
        <f>G16</f>
        <v>1680</v>
      </c>
      <c r="H15" s="29"/>
      <c r="I15" s="29">
        <f>I16</f>
        <v>1680</v>
      </c>
      <c r="J15" s="29"/>
    </row>
    <row r="16" spans="1:10">
      <c r="A16" s="110" t="s">
        <v>156</v>
      </c>
      <c r="B16" s="12">
        <v>650</v>
      </c>
      <c r="C16" s="12" t="s">
        <v>80</v>
      </c>
      <c r="D16" s="43" t="s">
        <v>81</v>
      </c>
      <c r="E16" s="68" t="s">
        <v>157</v>
      </c>
      <c r="F16" s="12"/>
      <c r="G16" s="9">
        <f>G17</f>
        <v>1680</v>
      </c>
      <c r="H16" s="9"/>
      <c r="I16" s="9">
        <f>I17</f>
        <v>1680</v>
      </c>
      <c r="J16" s="9"/>
    </row>
    <row r="17" spans="1:10" ht="15" customHeight="1">
      <c r="A17" s="6" t="s">
        <v>39</v>
      </c>
      <c r="B17" s="12">
        <v>650</v>
      </c>
      <c r="C17" s="12" t="s">
        <v>80</v>
      </c>
      <c r="D17" s="43" t="s">
        <v>81</v>
      </c>
      <c r="E17" s="43" t="s">
        <v>138</v>
      </c>
      <c r="F17" s="12"/>
      <c r="G17" s="9">
        <f>G18</f>
        <v>1680</v>
      </c>
      <c r="H17" s="9"/>
      <c r="I17" s="9">
        <f>I18</f>
        <v>1680</v>
      </c>
      <c r="J17" s="9"/>
    </row>
    <row r="18" spans="1:10" ht="50.25" customHeight="1">
      <c r="A18" s="6" t="s">
        <v>40</v>
      </c>
      <c r="B18" s="12">
        <v>650</v>
      </c>
      <c r="C18" s="12" t="s">
        <v>80</v>
      </c>
      <c r="D18" s="43" t="s">
        <v>81</v>
      </c>
      <c r="E18" s="43" t="s">
        <v>138</v>
      </c>
      <c r="F18" s="12">
        <v>100</v>
      </c>
      <c r="G18" s="9">
        <f>G19</f>
        <v>1680</v>
      </c>
      <c r="H18" s="9"/>
      <c r="I18" s="9">
        <f>I19</f>
        <v>1680</v>
      </c>
      <c r="J18" s="9"/>
    </row>
    <row r="19" spans="1:10" ht="25.5">
      <c r="A19" s="6" t="s">
        <v>41</v>
      </c>
      <c r="B19" s="12">
        <v>650</v>
      </c>
      <c r="C19" s="12" t="s">
        <v>80</v>
      </c>
      <c r="D19" s="43" t="s">
        <v>81</v>
      </c>
      <c r="E19" s="12" t="s">
        <v>138</v>
      </c>
      <c r="F19" s="12">
        <v>120</v>
      </c>
      <c r="G19" s="9">
        <v>1680</v>
      </c>
      <c r="H19" s="9"/>
      <c r="I19" s="9">
        <v>1680</v>
      </c>
      <c r="J19" s="9"/>
    </row>
    <row r="20" spans="1:10" ht="39" customHeight="1">
      <c r="A20" s="25" t="s">
        <v>133</v>
      </c>
      <c r="B20" s="41">
        <v>650</v>
      </c>
      <c r="C20" s="41" t="s">
        <v>80</v>
      </c>
      <c r="D20" s="42" t="s">
        <v>82</v>
      </c>
      <c r="E20" s="41"/>
      <c r="F20" s="41"/>
      <c r="G20" s="29">
        <f>G21</f>
        <v>11478.4</v>
      </c>
      <c r="H20" s="30"/>
      <c r="I20" s="29">
        <f>I21</f>
        <v>11478.4</v>
      </c>
      <c r="J20" s="30"/>
    </row>
    <row r="21" spans="1:10">
      <c r="A21" s="110" t="s">
        <v>156</v>
      </c>
      <c r="B21" s="12">
        <v>650</v>
      </c>
      <c r="C21" s="12" t="s">
        <v>80</v>
      </c>
      <c r="D21" s="43" t="s">
        <v>82</v>
      </c>
      <c r="E21" s="68" t="s">
        <v>157</v>
      </c>
      <c r="F21" s="12"/>
      <c r="G21" s="9">
        <f>G22</f>
        <v>11478.4</v>
      </c>
      <c r="H21" s="31"/>
      <c r="I21" s="9">
        <f>I22</f>
        <v>11478.4</v>
      </c>
      <c r="J21" s="31"/>
    </row>
    <row r="22" spans="1:10" ht="25.5">
      <c r="A22" s="72" t="s">
        <v>185</v>
      </c>
      <c r="B22" s="12">
        <v>650</v>
      </c>
      <c r="C22" s="12" t="s">
        <v>80</v>
      </c>
      <c r="D22" s="43" t="s">
        <v>82</v>
      </c>
      <c r="E22" s="43" t="s">
        <v>139</v>
      </c>
      <c r="F22" s="12"/>
      <c r="G22" s="9">
        <f>G23</f>
        <v>11478.4</v>
      </c>
      <c r="H22" s="31"/>
      <c r="I22" s="9">
        <f>I23</f>
        <v>11478.4</v>
      </c>
      <c r="J22" s="31"/>
    </row>
    <row r="23" spans="1:10" ht="49.5" customHeight="1">
      <c r="A23" s="6" t="s">
        <v>40</v>
      </c>
      <c r="B23" s="12">
        <v>650</v>
      </c>
      <c r="C23" s="12" t="s">
        <v>80</v>
      </c>
      <c r="D23" s="43" t="s">
        <v>82</v>
      </c>
      <c r="E23" s="43" t="s">
        <v>139</v>
      </c>
      <c r="F23" s="12">
        <v>100</v>
      </c>
      <c r="G23" s="9">
        <f>G24</f>
        <v>11478.4</v>
      </c>
      <c r="H23" s="31"/>
      <c r="I23" s="9">
        <f>I24</f>
        <v>11478.4</v>
      </c>
      <c r="J23" s="31"/>
    </row>
    <row r="24" spans="1:10" ht="25.5">
      <c r="A24" s="6" t="s">
        <v>42</v>
      </c>
      <c r="B24" s="12">
        <v>650</v>
      </c>
      <c r="C24" s="12" t="s">
        <v>80</v>
      </c>
      <c r="D24" s="43" t="s">
        <v>82</v>
      </c>
      <c r="E24" s="43" t="s">
        <v>139</v>
      </c>
      <c r="F24" s="12">
        <v>120</v>
      </c>
      <c r="G24" s="9">
        <v>11478.4</v>
      </c>
      <c r="H24" s="31"/>
      <c r="I24" s="9">
        <v>11478.4</v>
      </c>
      <c r="J24" s="31"/>
    </row>
    <row r="25" spans="1:10">
      <c r="A25" s="25" t="s">
        <v>8</v>
      </c>
      <c r="B25" s="41">
        <v>650</v>
      </c>
      <c r="C25" s="41" t="s">
        <v>80</v>
      </c>
      <c r="D25" s="42">
        <v>11</v>
      </c>
      <c r="E25" s="42"/>
      <c r="F25" s="41"/>
      <c r="G25" s="29">
        <f>G26</f>
        <v>200</v>
      </c>
      <c r="H25" s="30"/>
      <c r="I25" s="29">
        <f>I26</f>
        <v>200</v>
      </c>
      <c r="J25" s="30"/>
    </row>
    <row r="26" spans="1:10">
      <c r="A26" s="110" t="s">
        <v>156</v>
      </c>
      <c r="B26" s="12">
        <v>650</v>
      </c>
      <c r="C26" s="12" t="s">
        <v>80</v>
      </c>
      <c r="D26" s="43">
        <v>11</v>
      </c>
      <c r="E26" s="68" t="s">
        <v>157</v>
      </c>
      <c r="F26" s="12"/>
      <c r="G26" s="9">
        <f>G27</f>
        <v>200</v>
      </c>
      <c r="H26" s="31"/>
      <c r="I26" s="9">
        <f>I27</f>
        <v>200</v>
      </c>
      <c r="J26" s="31"/>
    </row>
    <row r="27" spans="1:10">
      <c r="A27" s="6" t="s">
        <v>52</v>
      </c>
      <c r="B27" s="12">
        <v>650</v>
      </c>
      <c r="C27" s="12" t="s">
        <v>80</v>
      </c>
      <c r="D27" s="43">
        <v>11</v>
      </c>
      <c r="E27" s="43" t="s">
        <v>140</v>
      </c>
      <c r="F27" s="12"/>
      <c r="G27" s="9">
        <f>G28</f>
        <v>200</v>
      </c>
      <c r="H27" s="31"/>
      <c r="I27" s="9">
        <f>I28</f>
        <v>200</v>
      </c>
      <c r="J27" s="31"/>
    </row>
    <row r="28" spans="1:10">
      <c r="A28" s="6" t="s">
        <v>53</v>
      </c>
      <c r="B28" s="12">
        <v>650</v>
      </c>
      <c r="C28" s="12" t="s">
        <v>80</v>
      </c>
      <c r="D28" s="43">
        <v>11</v>
      </c>
      <c r="E28" s="43" t="s">
        <v>140</v>
      </c>
      <c r="F28" s="12">
        <v>870</v>
      </c>
      <c r="G28" s="9">
        <v>200</v>
      </c>
      <c r="H28" s="31"/>
      <c r="I28" s="9">
        <v>200</v>
      </c>
      <c r="J28" s="31"/>
    </row>
    <row r="29" spans="1:10">
      <c r="A29" s="25" t="s">
        <v>9</v>
      </c>
      <c r="B29" s="41">
        <v>650</v>
      </c>
      <c r="C29" s="41" t="s">
        <v>80</v>
      </c>
      <c r="D29" s="42">
        <v>13</v>
      </c>
      <c r="E29" s="42"/>
      <c r="F29" s="41"/>
      <c r="G29" s="29">
        <f>G30+G35</f>
        <v>9624</v>
      </c>
      <c r="H29" s="29"/>
      <c r="I29" s="29">
        <f>I30+I35</f>
        <v>10907.800000000001</v>
      </c>
      <c r="J29" s="29"/>
    </row>
    <row r="30" spans="1:10" ht="38.25" customHeight="1">
      <c r="A30" s="111" t="s">
        <v>288</v>
      </c>
      <c r="B30" s="12" t="s">
        <v>90</v>
      </c>
      <c r="C30" s="12" t="s">
        <v>80</v>
      </c>
      <c r="D30" s="43" t="s">
        <v>107</v>
      </c>
      <c r="E30" s="68" t="s">
        <v>179</v>
      </c>
      <c r="F30" s="12"/>
      <c r="G30" s="9">
        <f>G31</f>
        <v>50</v>
      </c>
      <c r="H30" s="78"/>
      <c r="I30" s="33">
        <f>I31</f>
        <v>0</v>
      </c>
      <c r="J30" s="78"/>
    </row>
    <row r="31" spans="1:10" ht="65.25" customHeight="1">
      <c r="A31" s="111" t="s">
        <v>289</v>
      </c>
      <c r="B31" s="12" t="s">
        <v>90</v>
      </c>
      <c r="C31" s="12" t="s">
        <v>80</v>
      </c>
      <c r="D31" s="43" t="s">
        <v>107</v>
      </c>
      <c r="E31" s="68" t="s">
        <v>187</v>
      </c>
      <c r="F31" s="12"/>
      <c r="G31" s="9">
        <f>G33</f>
        <v>50</v>
      </c>
      <c r="H31" s="10"/>
      <c r="I31" s="9">
        <f>I33</f>
        <v>0</v>
      </c>
      <c r="J31" s="10"/>
    </row>
    <row r="32" spans="1:10" ht="90" customHeight="1">
      <c r="A32" s="111" t="s">
        <v>290</v>
      </c>
      <c r="B32" s="12" t="s">
        <v>90</v>
      </c>
      <c r="C32" s="12" t="s">
        <v>80</v>
      </c>
      <c r="D32" s="43" t="s">
        <v>107</v>
      </c>
      <c r="E32" s="68" t="s">
        <v>180</v>
      </c>
      <c r="F32" s="12"/>
      <c r="G32" s="9">
        <f>G33</f>
        <v>50</v>
      </c>
      <c r="H32" s="10"/>
      <c r="I32" s="9">
        <f>I33</f>
        <v>0</v>
      </c>
      <c r="J32" s="10"/>
    </row>
    <row r="33" spans="1:10" ht="25.5">
      <c r="A33" s="6" t="s">
        <v>152</v>
      </c>
      <c r="B33" s="12" t="s">
        <v>90</v>
      </c>
      <c r="C33" s="12" t="s">
        <v>80</v>
      </c>
      <c r="D33" s="43" t="s">
        <v>107</v>
      </c>
      <c r="E33" s="68" t="s">
        <v>180</v>
      </c>
      <c r="F33" s="12" t="s">
        <v>95</v>
      </c>
      <c r="G33" s="9">
        <f>G34</f>
        <v>50</v>
      </c>
      <c r="H33" s="10"/>
      <c r="I33" s="9">
        <f>I34</f>
        <v>0</v>
      </c>
      <c r="J33" s="10"/>
    </row>
    <row r="34" spans="1:10" ht="26.25" customHeight="1">
      <c r="A34" s="6" t="s">
        <v>153</v>
      </c>
      <c r="B34" s="12" t="s">
        <v>90</v>
      </c>
      <c r="C34" s="12" t="s">
        <v>80</v>
      </c>
      <c r="D34" s="43" t="s">
        <v>107</v>
      </c>
      <c r="E34" s="68" t="s">
        <v>180</v>
      </c>
      <c r="F34" s="12" t="s">
        <v>96</v>
      </c>
      <c r="G34" s="9">
        <v>50</v>
      </c>
      <c r="H34" s="10"/>
      <c r="I34" s="9">
        <v>0</v>
      </c>
      <c r="J34" s="10"/>
    </row>
    <row r="35" spans="1:10">
      <c r="A35" s="110" t="s">
        <v>156</v>
      </c>
      <c r="B35" s="12">
        <v>650</v>
      </c>
      <c r="C35" s="12" t="s">
        <v>80</v>
      </c>
      <c r="D35" s="43">
        <v>13</v>
      </c>
      <c r="E35" s="68" t="s">
        <v>157</v>
      </c>
      <c r="F35" s="12"/>
      <c r="G35" s="9">
        <f>G36+G43+G50</f>
        <v>9574</v>
      </c>
      <c r="H35" s="9"/>
      <c r="I35" s="9">
        <f>I36+I43+I50</f>
        <v>10907.800000000001</v>
      </c>
      <c r="J35" s="9"/>
    </row>
    <row r="36" spans="1:10" ht="14.25" customHeight="1">
      <c r="A36" s="6" t="s">
        <v>71</v>
      </c>
      <c r="B36" s="12">
        <v>650</v>
      </c>
      <c r="C36" s="12" t="s">
        <v>80</v>
      </c>
      <c r="D36" s="43">
        <v>13</v>
      </c>
      <c r="E36" s="43" t="s">
        <v>145</v>
      </c>
      <c r="F36" s="12"/>
      <c r="G36" s="9">
        <f>G37+G39+G41</f>
        <v>6140</v>
      </c>
      <c r="H36" s="9"/>
      <c r="I36" s="9">
        <f>I37+I39+I41</f>
        <v>6046.9</v>
      </c>
      <c r="J36" s="9"/>
    </row>
    <row r="37" spans="1:10" ht="51" customHeight="1">
      <c r="A37" s="6" t="s">
        <v>72</v>
      </c>
      <c r="B37" s="12">
        <v>650</v>
      </c>
      <c r="C37" s="12" t="s">
        <v>80</v>
      </c>
      <c r="D37" s="43">
        <v>13</v>
      </c>
      <c r="E37" s="43" t="s">
        <v>145</v>
      </c>
      <c r="F37" s="12">
        <v>100</v>
      </c>
      <c r="G37" s="9">
        <f>G38</f>
        <v>5684.5</v>
      </c>
      <c r="H37" s="9"/>
      <c r="I37" s="9">
        <f>I38</f>
        <v>5568.3</v>
      </c>
      <c r="J37" s="9"/>
    </row>
    <row r="38" spans="1:10">
      <c r="A38" s="6" t="s">
        <v>73</v>
      </c>
      <c r="B38" s="12">
        <v>650</v>
      </c>
      <c r="C38" s="12" t="s">
        <v>80</v>
      </c>
      <c r="D38" s="43">
        <v>13</v>
      </c>
      <c r="E38" s="43" t="s">
        <v>145</v>
      </c>
      <c r="F38" s="12">
        <v>110</v>
      </c>
      <c r="G38" s="9">
        <v>5684.5</v>
      </c>
      <c r="H38" s="9"/>
      <c r="I38" s="9">
        <v>5568.3</v>
      </c>
      <c r="J38" s="9"/>
    </row>
    <row r="39" spans="1:10" ht="25.5">
      <c r="A39" s="6" t="s">
        <v>152</v>
      </c>
      <c r="B39" s="12" t="s">
        <v>90</v>
      </c>
      <c r="C39" s="12" t="s">
        <v>80</v>
      </c>
      <c r="D39" s="43">
        <v>13</v>
      </c>
      <c r="E39" s="43" t="s">
        <v>145</v>
      </c>
      <c r="F39" s="12" t="s">
        <v>95</v>
      </c>
      <c r="G39" s="9">
        <f>G40</f>
        <v>439.8</v>
      </c>
      <c r="H39" s="10"/>
      <c r="I39" s="9">
        <f>I40</f>
        <v>462.2</v>
      </c>
      <c r="J39" s="10"/>
    </row>
    <row r="40" spans="1:10" ht="25.5">
      <c r="A40" s="6" t="s">
        <v>153</v>
      </c>
      <c r="B40" s="12">
        <v>650</v>
      </c>
      <c r="C40" s="12" t="s">
        <v>80</v>
      </c>
      <c r="D40" s="43">
        <v>13</v>
      </c>
      <c r="E40" s="43" t="s">
        <v>145</v>
      </c>
      <c r="F40" s="12">
        <v>240</v>
      </c>
      <c r="G40" s="9">
        <v>439.8</v>
      </c>
      <c r="H40" s="10"/>
      <c r="I40" s="9">
        <v>462.2</v>
      </c>
      <c r="J40" s="10"/>
    </row>
    <row r="41" spans="1:10">
      <c r="A41" s="6" t="s">
        <v>46</v>
      </c>
      <c r="B41" s="12">
        <v>650</v>
      </c>
      <c r="C41" s="12" t="s">
        <v>80</v>
      </c>
      <c r="D41" s="43">
        <v>13</v>
      </c>
      <c r="E41" s="43" t="s">
        <v>145</v>
      </c>
      <c r="F41" s="12">
        <v>800</v>
      </c>
      <c r="G41" s="9">
        <f>G42</f>
        <v>15.7</v>
      </c>
      <c r="H41" s="10"/>
      <c r="I41" s="9">
        <f>I42</f>
        <v>16.399999999999999</v>
      </c>
      <c r="J41" s="10"/>
    </row>
    <row r="42" spans="1:10">
      <c r="A42" s="6" t="s">
        <v>47</v>
      </c>
      <c r="B42" s="12">
        <v>650</v>
      </c>
      <c r="C42" s="12" t="s">
        <v>80</v>
      </c>
      <c r="D42" s="43">
        <v>13</v>
      </c>
      <c r="E42" s="43" t="s">
        <v>145</v>
      </c>
      <c r="F42" s="12">
        <v>850</v>
      </c>
      <c r="G42" s="9">
        <v>15.7</v>
      </c>
      <c r="H42" s="10"/>
      <c r="I42" s="9">
        <v>16.399999999999999</v>
      </c>
      <c r="J42" s="10"/>
    </row>
    <row r="43" spans="1:10">
      <c r="A43" s="113" t="s">
        <v>186</v>
      </c>
      <c r="B43" s="12">
        <v>650</v>
      </c>
      <c r="C43" s="12" t="s">
        <v>80</v>
      </c>
      <c r="D43" s="43">
        <v>13</v>
      </c>
      <c r="E43" s="43" t="s">
        <v>141</v>
      </c>
      <c r="F43" s="12"/>
      <c r="G43" s="9">
        <f>G44+G46+G48</f>
        <v>2120.1999999999998</v>
      </c>
      <c r="H43" s="9"/>
      <c r="I43" s="9">
        <f>I44+I46+I48</f>
        <v>2183.3000000000002</v>
      </c>
      <c r="J43" s="125"/>
    </row>
    <row r="44" spans="1:10" ht="50.25" customHeight="1">
      <c r="A44" s="6" t="s">
        <v>148</v>
      </c>
      <c r="B44" s="12">
        <v>650</v>
      </c>
      <c r="C44" s="12" t="s">
        <v>80</v>
      </c>
      <c r="D44" s="43">
        <v>13</v>
      </c>
      <c r="E44" s="43" t="s">
        <v>141</v>
      </c>
      <c r="F44" s="12">
        <v>100</v>
      </c>
      <c r="G44" s="9">
        <f>G45</f>
        <v>250</v>
      </c>
      <c r="H44" s="9"/>
      <c r="I44" s="9">
        <f>I45</f>
        <v>250</v>
      </c>
      <c r="J44" s="125"/>
    </row>
    <row r="45" spans="1:10" ht="25.5">
      <c r="A45" s="6" t="s">
        <v>41</v>
      </c>
      <c r="B45" s="12">
        <v>650</v>
      </c>
      <c r="C45" s="12" t="s">
        <v>80</v>
      </c>
      <c r="D45" s="43">
        <v>13</v>
      </c>
      <c r="E45" s="43" t="s">
        <v>141</v>
      </c>
      <c r="F45" s="12">
        <v>120</v>
      </c>
      <c r="G45" s="9">
        <v>250</v>
      </c>
      <c r="H45" s="9"/>
      <c r="I45" s="9">
        <v>250</v>
      </c>
      <c r="J45" s="125"/>
    </row>
    <row r="46" spans="1:10" ht="25.5">
      <c r="A46" s="6" t="s">
        <v>152</v>
      </c>
      <c r="B46" s="12">
        <v>650</v>
      </c>
      <c r="C46" s="12" t="s">
        <v>80</v>
      </c>
      <c r="D46" s="43">
        <v>13</v>
      </c>
      <c r="E46" s="43" t="s">
        <v>141</v>
      </c>
      <c r="F46" s="12">
        <v>200</v>
      </c>
      <c r="G46" s="9">
        <f>G47</f>
        <v>1720.2</v>
      </c>
      <c r="H46" s="9"/>
      <c r="I46" s="9">
        <f>I47</f>
        <v>1783.3</v>
      </c>
      <c r="J46" s="125"/>
    </row>
    <row r="47" spans="1:10" ht="25.5">
      <c r="A47" s="6" t="s">
        <v>153</v>
      </c>
      <c r="B47" s="12">
        <v>650</v>
      </c>
      <c r="C47" s="12" t="s">
        <v>80</v>
      </c>
      <c r="D47" s="43">
        <v>13</v>
      </c>
      <c r="E47" s="43" t="s">
        <v>141</v>
      </c>
      <c r="F47" s="12">
        <v>240</v>
      </c>
      <c r="G47" s="9">
        <v>1720.2</v>
      </c>
      <c r="H47" s="9"/>
      <c r="I47" s="9">
        <v>1783.3</v>
      </c>
      <c r="J47" s="125"/>
    </row>
    <row r="48" spans="1:10">
      <c r="A48" s="6" t="s">
        <v>46</v>
      </c>
      <c r="B48" s="12">
        <v>650</v>
      </c>
      <c r="C48" s="12" t="s">
        <v>80</v>
      </c>
      <c r="D48" s="43">
        <v>13</v>
      </c>
      <c r="E48" s="43" t="s">
        <v>141</v>
      </c>
      <c r="F48" s="12">
        <v>800</v>
      </c>
      <c r="G48" s="9">
        <f>G49</f>
        <v>150</v>
      </c>
      <c r="H48" s="9"/>
      <c r="I48" s="9">
        <f>I49</f>
        <v>150</v>
      </c>
      <c r="J48" s="125"/>
    </row>
    <row r="49" spans="1:10">
      <c r="A49" s="6" t="s">
        <v>47</v>
      </c>
      <c r="B49" s="12">
        <v>650</v>
      </c>
      <c r="C49" s="12" t="s">
        <v>80</v>
      </c>
      <c r="D49" s="43">
        <v>13</v>
      </c>
      <c r="E49" s="43" t="s">
        <v>141</v>
      </c>
      <c r="F49" s="12">
        <v>850</v>
      </c>
      <c r="G49" s="9">
        <v>150</v>
      </c>
      <c r="H49" s="9"/>
      <c r="I49" s="9">
        <v>150</v>
      </c>
      <c r="J49" s="125"/>
    </row>
    <row r="50" spans="1:10">
      <c r="A50" s="6" t="s">
        <v>110</v>
      </c>
      <c r="B50" s="12" t="s">
        <v>90</v>
      </c>
      <c r="C50" s="12" t="s">
        <v>80</v>
      </c>
      <c r="D50" s="43" t="s">
        <v>107</v>
      </c>
      <c r="E50" s="108">
        <v>6000999</v>
      </c>
      <c r="F50" s="44"/>
      <c r="G50" s="37">
        <f>G51</f>
        <v>1313.8</v>
      </c>
      <c r="H50" s="10"/>
      <c r="I50" s="9">
        <f>I51</f>
        <v>2677.6</v>
      </c>
      <c r="J50" s="10"/>
    </row>
    <row r="51" spans="1:10">
      <c r="A51" s="6" t="s">
        <v>53</v>
      </c>
      <c r="B51" s="12" t="s">
        <v>90</v>
      </c>
      <c r="C51" s="12" t="s">
        <v>80</v>
      </c>
      <c r="D51" s="43" t="s">
        <v>107</v>
      </c>
      <c r="E51" s="103">
        <v>6000999</v>
      </c>
      <c r="F51" s="103">
        <v>870</v>
      </c>
      <c r="G51" s="9">
        <v>1313.8</v>
      </c>
      <c r="H51" s="10"/>
      <c r="I51" s="9">
        <v>2677.6</v>
      </c>
      <c r="J51" s="10"/>
    </row>
    <row r="52" spans="1:10">
      <c r="A52" s="13" t="s">
        <v>10</v>
      </c>
      <c r="B52" s="14">
        <v>650</v>
      </c>
      <c r="C52" s="14" t="s">
        <v>81</v>
      </c>
      <c r="D52" s="40"/>
      <c r="E52" s="40"/>
      <c r="F52" s="14"/>
      <c r="G52" s="15">
        <f>G53</f>
        <v>788</v>
      </c>
      <c r="H52" s="15">
        <f t="shared" ref="H52:J59" si="1">G52</f>
        <v>788</v>
      </c>
      <c r="I52" s="15">
        <f>I53</f>
        <v>788</v>
      </c>
      <c r="J52" s="15">
        <f t="shared" si="1"/>
        <v>788</v>
      </c>
    </row>
    <row r="53" spans="1:10">
      <c r="A53" s="25" t="s">
        <v>11</v>
      </c>
      <c r="B53" s="41">
        <v>650</v>
      </c>
      <c r="C53" s="41" t="s">
        <v>81</v>
      </c>
      <c r="D53" s="42" t="s">
        <v>83</v>
      </c>
      <c r="E53" s="42"/>
      <c r="F53" s="41"/>
      <c r="G53" s="29">
        <f>G54</f>
        <v>788</v>
      </c>
      <c r="H53" s="29">
        <f t="shared" si="1"/>
        <v>788</v>
      </c>
      <c r="I53" s="29">
        <f>I54</f>
        <v>788</v>
      </c>
      <c r="J53" s="29">
        <f t="shared" si="1"/>
        <v>788</v>
      </c>
    </row>
    <row r="54" spans="1:10">
      <c r="A54" s="110" t="s">
        <v>156</v>
      </c>
      <c r="B54" s="12">
        <v>650</v>
      </c>
      <c r="C54" s="12" t="s">
        <v>81</v>
      </c>
      <c r="D54" s="43" t="s">
        <v>83</v>
      </c>
      <c r="E54" s="68" t="s">
        <v>157</v>
      </c>
      <c r="F54" s="12"/>
      <c r="G54" s="9">
        <f>G55</f>
        <v>788</v>
      </c>
      <c r="H54" s="9">
        <f t="shared" si="1"/>
        <v>788</v>
      </c>
      <c r="I54" s="9">
        <f>I55</f>
        <v>788</v>
      </c>
      <c r="J54" s="9">
        <f t="shared" si="1"/>
        <v>788</v>
      </c>
    </row>
    <row r="55" spans="1:10" ht="25.5">
      <c r="A55" s="6" t="s">
        <v>54</v>
      </c>
      <c r="B55" s="12">
        <v>650</v>
      </c>
      <c r="C55" s="12" t="s">
        <v>81</v>
      </c>
      <c r="D55" s="43" t="s">
        <v>83</v>
      </c>
      <c r="E55" s="43" t="s">
        <v>142</v>
      </c>
      <c r="F55" s="12"/>
      <c r="G55" s="9">
        <f>G56+G58</f>
        <v>788</v>
      </c>
      <c r="H55" s="9">
        <f t="shared" si="1"/>
        <v>788</v>
      </c>
      <c r="I55" s="9">
        <f>I56+I58</f>
        <v>788</v>
      </c>
      <c r="J55" s="9">
        <f t="shared" si="1"/>
        <v>788</v>
      </c>
    </row>
    <row r="56" spans="1:10" ht="54.75" customHeight="1">
      <c r="A56" s="6" t="s">
        <v>40</v>
      </c>
      <c r="B56" s="12">
        <v>650</v>
      </c>
      <c r="C56" s="12" t="s">
        <v>81</v>
      </c>
      <c r="D56" s="43" t="s">
        <v>83</v>
      </c>
      <c r="E56" s="43" t="s">
        <v>142</v>
      </c>
      <c r="F56" s="12">
        <v>100</v>
      </c>
      <c r="G56" s="9">
        <f>G57</f>
        <v>651</v>
      </c>
      <c r="H56" s="9">
        <f t="shared" si="1"/>
        <v>651</v>
      </c>
      <c r="I56" s="9">
        <f>I57</f>
        <v>661</v>
      </c>
      <c r="J56" s="9">
        <f t="shared" si="1"/>
        <v>661</v>
      </c>
    </row>
    <row r="57" spans="1:10" ht="25.5">
      <c r="A57" s="6" t="s">
        <v>42</v>
      </c>
      <c r="B57" s="12">
        <v>650</v>
      </c>
      <c r="C57" s="12" t="s">
        <v>81</v>
      </c>
      <c r="D57" s="43" t="s">
        <v>83</v>
      </c>
      <c r="E57" s="43" t="s">
        <v>142</v>
      </c>
      <c r="F57" s="12">
        <v>120</v>
      </c>
      <c r="G57" s="9">
        <v>651</v>
      </c>
      <c r="H57" s="9">
        <f t="shared" si="1"/>
        <v>651</v>
      </c>
      <c r="I57" s="9">
        <v>661</v>
      </c>
      <c r="J57" s="9">
        <f t="shared" si="1"/>
        <v>661</v>
      </c>
    </row>
    <row r="58" spans="1:10" ht="25.5">
      <c r="A58" s="6" t="s">
        <v>152</v>
      </c>
      <c r="B58" s="12">
        <v>650</v>
      </c>
      <c r="C58" s="12" t="s">
        <v>81</v>
      </c>
      <c r="D58" s="43" t="s">
        <v>83</v>
      </c>
      <c r="E58" s="43" t="s">
        <v>142</v>
      </c>
      <c r="F58" s="12">
        <v>200</v>
      </c>
      <c r="G58" s="9">
        <f>G59</f>
        <v>137</v>
      </c>
      <c r="H58" s="9">
        <f t="shared" si="1"/>
        <v>137</v>
      </c>
      <c r="I58" s="9">
        <f>I59</f>
        <v>127</v>
      </c>
      <c r="J58" s="9">
        <f t="shared" si="1"/>
        <v>127</v>
      </c>
    </row>
    <row r="59" spans="1:10" ht="25.5">
      <c r="A59" s="6" t="s">
        <v>153</v>
      </c>
      <c r="B59" s="12">
        <v>650</v>
      </c>
      <c r="C59" s="12" t="s">
        <v>81</v>
      </c>
      <c r="D59" s="43" t="s">
        <v>83</v>
      </c>
      <c r="E59" s="43" t="s">
        <v>142</v>
      </c>
      <c r="F59" s="12">
        <v>240</v>
      </c>
      <c r="G59" s="9">
        <v>137</v>
      </c>
      <c r="H59" s="9">
        <f t="shared" si="1"/>
        <v>137</v>
      </c>
      <c r="I59" s="9">
        <v>127</v>
      </c>
      <c r="J59" s="9">
        <f t="shared" si="1"/>
        <v>127</v>
      </c>
    </row>
    <row r="60" spans="1:10" ht="25.5">
      <c r="A60" s="26" t="s">
        <v>12</v>
      </c>
      <c r="B60" s="14">
        <v>650</v>
      </c>
      <c r="C60" s="14" t="s">
        <v>83</v>
      </c>
      <c r="D60" s="40"/>
      <c r="E60" s="40"/>
      <c r="F60" s="14"/>
      <c r="G60" s="15">
        <f>G61+G69</f>
        <v>456</v>
      </c>
      <c r="H60" s="15">
        <f>H61</f>
        <v>135</v>
      </c>
      <c r="I60" s="15">
        <f>I61+I69</f>
        <v>145</v>
      </c>
      <c r="J60" s="15">
        <f>J61</f>
        <v>145</v>
      </c>
    </row>
    <row r="61" spans="1:10">
      <c r="A61" s="27" t="s">
        <v>13</v>
      </c>
      <c r="B61" s="41">
        <v>650</v>
      </c>
      <c r="C61" s="41" t="s">
        <v>83</v>
      </c>
      <c r="D61" s="42" t="s">
        <v>82</v>
      </c>
      <c r="E61" s="42"/>
      <c r="F61" s="41"/>
      <c r="G61" s="29">
        <f>G62</f>
        <v>135</v>
      </c>
      <c r="H61" s="29">
        <f>H62</f>
        <v>135</v>
      </c>
      <c r="I61" s="29">
        <f>I62</f>
        <v>145</v>
      </c>
      <c r="J61" s="29">
        <f>J62</f>
        <v>145</v>
      </c>
    </row>
    <row r="62" spans="1:10">
      <c r="A62" s="110" t="s">
        <v>156</v>
      </c>
      <c r="B62" s="46" t="s">
        <v>90</v>
      </c>
      <c r="C62" s="49" t="s">
        <v>83</v>
      </c>
      <c r="D62" s="24" t="s">
        <v>82</v>
      </c>
      <c r="E62" s="75" t="s">
        <v>157</v>
      </c>
      <c r="F62" s="46"/>
      <c r="G62" s="33">
        <f>G63+G66</f>
        <v>135</v>
      </c>
      <c r="H62" s="33">
        <f>H63+H66</f>
        <v>135</v>
      </c>
      <c r="I62" s="33">
        <f>I63+I66</f>
        <v>145</v>
      </c>
      <c r="J62" s="33">
        <f t="shared" ref="H62:J68" si="2">I62</f>
        <v>145</v>
      </c>
    </row>
    <row r="63" spans="1:10" ht="38.25">
      <c r="A63" s="19" t="s">
        <v>57</v>
      </c>
      <c r="B63" s="12">
        <v>650</v>
      </c>
      <c r="C63" s="12" t="s">
        <v>83</v>
      </c>
      <c r="D63" s="43" t="s">
        <v>82</v>
      </c>
      <c r="E63" s="43" t="s">
        <v>212</v>
      </c>
      <c r="F63" s="12"/>
      <c r="G63" s="9">
        <f>G64</f>
        <v>95</v>
      </c>
      <c r="H63" s="9">
        <f t="shared" ref="H63:I63" si="3">H64</f>
        <v>95</v>
      </c>
      <c r="I63" s="9">
        <f t="shared" si="3"/>
        <v>105</v>
      </c>
      <c r="J63" s="9">
        <f t="shared" si="2"/>
        <v>105</v>
      </c>
    </row>
    <row r="64" spans="1:10" ht="25.5">
      <c r="A64" s="19" t="s">
        <v>152</v>
      </c>
      <c r="B64" s="12">
        <v>650</v>
      </c>
      <c r="C64" s="12" t="s">
        <v>83</v>
      </c>
      <c r="D64" s="43" t="s">
        <v>82</v>
      </c>
      <c r="E64" s="43" t="s">
        <v>212</v>
      </c>
      <c r="F64" s="12">
        <v>200</v>
      </c>
      <c r="G64" s="9">
        <f>G65</f>
        <v>95</v>
      </c>
      <c r="H64" s="9">
        <f t="shared" si="2"/>
        <v>95</v>
      </c>
      <c r="I64" s="9">
        <f>I65</f>
        <v>105</v>
      </c>
      <c r="J64" s="9">
        <f t="shared" si="2"/>
        <v>105</v>
      </c>
    </row>
    <row r="65" spans="1:10" ht="25.5">
      <c r="A65" s="19" t="s">
        <v>153</v>
      </c>
      <c r="B65" s="12">
        <v>650</v>
      </c>
      <c r="C65" s="12" t="s">
        <v>83</v>
      </c>
      <c r="D65" s="43" t="s">
        <v>82</v>
      </c>
      <c r="E65" s="43" t="s">
        <v>212</v>
      </c>
      <c r="F65" s="12">
        <v>240</v>
      </c>
      <c r="G65" s="9">
        <v>95</v>
      </c>
      <c r="H65" s="9">
        <f t="shared" si="2"/>
        <v>95</v>
      </c>
      <c r="I65" s="9">
        <v>105</v>
      </c>
      <c r="J65" s="9">
        <f t="shared" si="2"/>
        <v>105</v>
      </c>
    </row>
    <row r="66" spans="1:10" ht="38.25">
      <c r="A66" s="19" t="s">
        <v>58</v>
      </c>
      <c r="B66" s="12">
        <v>650</v>
      </c>
      <c r="C66" s="12" t="s">
        <v>83</v>
      </c>
      <c r="D66" s="43" t="s">
        <v>82</v>
      </c>
      <c r="E66" s="43" t="s">
        <v>213</v>
      </c>
      <c r="F66" s="12"/>
      <c r="G66" s="9">
        <f>G67</f>
        <v>40</v>
      </c>
      <c r="H66" s="9">
        <f t="shared" si="2"/>
        <v>40</v>
      </c>
      <c r="I66" s="9">
        <f>I67</f>
        <v>40</v>
      </c>
      <c r="J66" s="9">
        <f t="shared" si="2"/>
        <v>40</v>
      </c>
    </row>
    <row r="67" spans="1:10" ht="25.5">
      <c r="A67" s="19" t="s">
        <v>152</v>
      </c>
      <c r="B67" s="12">
        <v>650</v>
      </c>
      <c r="C67" s="12" t="s">
        <v>83</v>
      </c>
      <c r="D67" s="43" t="s">
        <v>82</v>
      </c>
      <c r="E67" s="43" t="s">
        <v>213</v>
      </c>
      <c r="F67" s="12">
        <v>200</v>
      </c>
      <c r="G67" s="9">
        <f>G68</f>
        <v>40</v>
      </c>
      <c r="H67" s="9">
        <f t="shared" si="2"/>
        <v>40</v>
      </c>
      <c r="I67" s="9">
        <f>I68</f>
        <v>40</v>
      </c>
      <c r="J67" s="9">
        <f t="shared" si="2"/>
        <v>40</v>
      </c>
    </row>
    <row r="68" spans="1:10" ht="25.5">
      <c r="A68" s="19" t="s">
        <v>153</v>
      </c>
      <c r="B68" s="12">
        <v>650</v>
      </c>
      <c r="C68" s="12" t="s">
        <v>83</v>
      </c>
      <c r="D68" s="43" t="s">
        <v>82</v>
      </c>
      <c r="E68" s="43" t="s">
        <v>213</v>
      </c>
      <c r="F68" s="12">
        <v>240</v>
      </c>
      <c r="G68" s="9">
        <v>40</v>
      </c>
      <c r="H68" s="9">
        <f t="shared" si="2"/>
        <v>40</v>
      </c>
      <c r="I68" s="9">
        <v>40</v>
      </c>
      <c r="J68" s="9">
        <f t="shared" si="2"/>
        <v>40</v>
      </c>
    </row>
    <row r="69" spans="1:10" ht="25.5">
      <c r="A69" s="28" t="s">
        <v>14</v>
      </c>
      <c r="B69" s="41">
        <v>650</v>
      </c>
      <c r="C69" s="41" t="s">
        <v>83</v>
      </c>
      <c r="D69" s="42">
        <v>14</v>
      </c>
      <c r="E69" s="42"/>
      <c r="F69" s="41"/>
      <c r="G69" s="29">
        <f>G70</f>
        <v>321</v>
      </c>
      <c r="H69" s="29"/>
      <c r="I69" s="29">
        <f>I70</f>
        <v>0</v>
      </c>
      <c r="J69" s="29"/>
    </row>
    <row r="70" spans="1:10" s="71" customFormat="1" ht="51">
      <c r="A70" s="111" t="s">
        <v>291</v>
      </c>
      <c r="B70" s="67" t="s">
        <v>90</v>
      </c>
      <c r="C70" s="67" t="s">
        <v>83</v>
      </c>
      <c r="D70" s="68" t="s">
        <v>109</v>
      </c>
      <c r="E70" s="68" t="s">
        <v>106</v>
      </c>
      <c r="F70" s="67"/>
      <c r="G70" s="69">
        <f>G71</f>
        <v>321</v>
      </c>
      <c r="H70" s="69"/>
      <c r="I70" s="69">
        <f>I71</f>
        <v>0</v>
      </c>
      <c r="J70" s="69"/>
    </row>
    <row r="71" spans="1:10" ht="76.5">
      <c r="A71" s="20" t="s">
        <v>292</v>
      </c>
      <c r="B71" s="12">
        <v>650</v>
      </c>
      <c r="C71" s="12" t="s">
        <v>83</v>
      </c>
      <c r="D71" s="43">
        <v>14</v>
      </c>
      <c r="E71" s="68" t="s">
        <v>189</v>
      </c>
      <c r="F71" s="12"/>
      <c r="G71" s="9">
        <f>G73</f>
        <v>321</v>
      </c>
      <c r="H71" s="9"/>
      <c r="I71" s="9">
        <f>I73</f>
        <v>0</v>
      </c>
      <c r="J71" s="9"/>
    </row>
    <row r="72" spans="1:10" ht="102">
      <c r="A72" s="20" t="s">
        <v>293</v>
      </c>
      <c r="B72" s="12">
        <v>650</v>
      </c>
      <c r="C72" s="12" t="s">
        <v>83</v>
      </c>
      <c r="D72" s="43">
        <v>14</v>
      </c>
      <c r="E72" s="68" t="s">
        <v>184</v>
      </c>
      <c r="F72" s="12"/>
      <c r="G72" s="9">
        <f>G73</f>
        <v>321</v>
      </c>
      <c r="H72" s="9"/>
      <c r="I72" s="9">
        <f>I73</f>
        <v>0</v>
      </c>
      <c r="J72" s="9"/>
    </row>
    <row r="73" spans="1:10" ht="25.5">
      <c r="A73" s="19" t="s">
        <v>152</v>
      </c>
      <c r="B73" s="12">
        <v>650</v>
      </c>
      <c r="C73" s="12" t="s">
        <v>83</v>
      </c>
      <c r="D73" s="43">
        <v>14</v>
      </c>
      <c r="E73" s="68" t="s">
        <v>184</v>
      </c>
      <c r="F73" s="12">
        <v>200</v>
      </c>
      <c r="G73" s="9">
        <f>G74</f>
        <v>321</v>
      </c>
      <c r="H73" s="9"/>
      <c r="I73" s="9">
        <f>I74</f>
        <v>0</v>
      </c>
      <c r="J73" s="9"/>
    </row>
    <row r="74" spans="1:10" ht="25.5">
      <c r="A74" s="19" t="s">
        <v>153</v>
      </c>
      <c r="B74" s="44">
        <v>650</v>
      </c>
      <c r="C74" s="44" t="s">
        <v>83</v>
      </c>
      <c r="D74" s="45">
        <v>14</v>
      </c>
      <c r="E74" s="68" t="s">
        <v>184</v>
      </c>
      <c r="F74" s="12">
        <v>240</v>
      </c>
      <c r="G74" s="32">
        <v>321</v>
      </c>
      <c r="H74" s="34"/>
      <c r="I74" s="32">
        <v>0</v>
      </c>
      <c r="J74" s="34"/>
    </row>
    <row r="75" spans="1:10">
      <c r="A75" s="13" t="s">
        <v>15</v>
      </c>
      <c r="B75" s="14">
        <v>650</v>
      </c>
      <c r="C75" s="14" t="s">
        <v>82</v>
      </c>
      <c r="D75" s="40"/>
      <c r="E75" s="40"/>
      <c r="F75" s="14"/>
      <c r="G75" s="15">
        <f>G76+G81+G87+G93</f>
        <v>5076.2</v>
      </c>
      <c r="H75" s="15">
        <v>0</v>
      </c>
      <c r="I75" s="15">
        <f>I76+I81+I87+I93</f>
        <v>3559.5</v>
      </c>
      <c r="J75" s="15">
        <v>0</v>
      </c>
    </row>
    <row r="76" spans="1:10">
      <c r="A76" s="25" t="s">
        <v>16</v>
      </c>
      <c r="B76" s="41">
        <v>650</v>
      </c>
      <c r="C76" s="41" t="s">
        <v>82</v>
      </c>
      <c r="D76" s="42" t="s">
        <v>80</v>
      </c>
      <c r="E76" s="42"/>
      <c r="F76" s="41"/>
      <c r="G76" s="29">
        <f>G77</f>
        <v>1714.7</v>
      </c>
      <c r="H76" s="29"/>
      <c r="I76" s="29">
        <f>I77</f>
        <v>1426</v>
      </c>
      <c r="J76" s="29"/>
    </row>
    <row r="77" spans="1:10">
      <c r="A77" s="110" t="s">
        <v>156</v>
      </c>
      <c r="B77" s="12">
        <v>650</v>
      </c>
      <c r="C77" s="12" t="s">
        <v>82</v>
      </c>
      <c r="D77" s="43" t="s">
        <v>80</v>
      </c>
      <c r="E77" s="43" t="s">
        <v>157</v>
      </c>
      <c r="F77" s="12"/>
      <c r="G77" s="9">
        <f>G78</f>
        <v>1714.7</v>
      </c>
      <c r="H77" s="9"/>
      <c r="I77" s="9">
        <f>I78</f>
        <v>1426</v>
      </c>
      <c r="J77" s="9"/>
    </row>
    <row r="78" spans="1:10" ht="25.5">
      <c r="A78" s="72" t="s">
        <v>214</v>
      </c>
      <c r="B78" s="12">
        <v>650</v>
      </c>
      <c r="C78" s="12" t="s">
        <v>82</v>
      </c>
      <c r="D78" s="43" t="s">
        <v>80</v>
      </c>
      <c r="E78" s="43" t="s">
        <v>215</v>
      </c>
      <c r="F78" s="12"/>
      <c r="G78" s="9">
        <f>G79</f>
        <v>1714.7</v>
      </c>
      <c r="H78" s="9"/>
      <c r="I78" s="9">
        <f>I79</f>
        <v>1426</v>
      </c>
      <c r="J78" s="9"/>
    </row>
    <row r="79" spans="1:10">
      <c r="A79" s="72" t="s">
        <v>43</v>
      </c>
      <c r="B79" s="12">
        <v>650</v>
      </c>
      <c r="C79" s="12" t="s">
        <v>82</v>
      </c>
      <c r="D79" s="43" t="s">
        <v>80</v>
      </c>
      <c r="E79" s="43" t="s">
        <v>215</v>
      </c>
      <c r="F79" s="12">
        <v>200</v>
      </c>
      <c r="G79" s="9">
        <f>G80</f>
        <v>1714.7</v>
      </c>
      <c r="H79" s="9"/>
      <c r="I79" s="9">
        <f>I80</f>
        <v>1426</v>
      </c>
      <c r="J79" s="9"/>
    </row>
    <row r="80" spans="1:10" ht="25.5">
      <c r="A80" s="72" t="s">
        <v>44</v>
      </c>
      <c r="B80" s="12">
        <v>650</v>
      </c>
      <c r="C80" s="12" t="s">
        <v>82</v>
      </c>
      <c r="D80" s="43" t="s">
        <v>80</v>
      </c>
      <c r="E80" s="43" t="s">
        <v>215</v>
      </c>
      <c r="F80" s="12">
        <v>240</v>
      </c>
      <c r="G80" s="9">
        <v>1714.7</v>
      </c>
      <c r="H80" s="9"/>
      <c r="I80" s="9">
        <v>1426</v>
      </c>
      <c r="J80" s="9"/>
    </row>
    <row r="81" spans="1:10">
      <c r="A81" s="25" t="s">
        <v>17</v>
      </c>
      <c r="B81" s="41">
        <v>650</v>
      </c>
      <c r="C81" s="41" t="s">
        <v>82</v>
      </c>
      <c r="D81" s="42" t="s">
        <v>84</v>
      </c>
      <c r="E81" s="41"/>
      <c r="F81" s="41"/>
      <c r="G81" s="29">
        <f>G82</f>
        <v>1000</v>
      </c>
      <c r="H81" s="30"/>
      <c r="I81" s="29">
        <f>I82</f>
        <v>0</v>
      </c>
      <c r="J81" s="30"/>
    </row>
    <row r="82" spans="1:10" ht="51">
      <c r="A82" s="110" t="s">
        <v>294</v>
      </c>
      <c r="B82" s="12">
        <v>650</v>
      </c>
      <c r="C82" s="12" t="s">
        <v>82</v>
      </c>
      <c r="D82" s="43" t="s">
        <v>84</v>
      </c>
      <c r="E82" s="67" t="s">
        <v>163</v>
      </c>
      <c r="F82" s="12"/>
      <c r="G82" s="9">
        <f>G83</f>
        <v>1000</v>
      </c>
      <c r="H82" s="35"/>
      <c r="I82" s="9">
        <f>I83</f>
        <v>0</v>
      </c>
      <c r="J82" s="35"/>
    </row>
    <row r="83" spans="1:10" ht="105" customHeight="1">
      <c r="A83" s="116" t="s">
        <v>295</v>
      </c>
      <c r="B83" s="12">
        <v>650</v>
      </c>
      <c r="C83" s="12" t="s">
        <v>82</v>
      </c>
      <c r="D83" s="43" t="s">
        <v>84</v>
      </c>
      <c r="E83" s="67" t="s">
        <v>192</v>
      </c>
      <c r="F83" s="12"/>
      <c r="G83" s="9">
        <f>G84</f>
        <v>1000</v>
      </c>
      <c r="H83" s="35"/>
      <c r="I83" s="9">
        <f>I84</f>
        <v>0</v>
      </c>
      <c r="J83" s="35"/>
    </row>
    <row r="84" spans="1:10" ht="114.75" customHeight="1">
      <c r="A84" s="6" t="s">
        <v>296</v>
      </c>
      <c r="B84" s="12">
        <v>650</v>
      </c>
      <c r="C84" s="12" t="s">
        <v>82</v>
      </c>
      <c r="D84" s="43" t="s">
        <v>84</v>
      </c>
      <c r="E84" s="12" t="s">
        <v>216</v>
      </c>
      <c r="F84" s="12"/>
      <c r="G84" s="9">
        <f>G85</f>
        <v>1000</v>
      </c>
      <c r="H84" s="35"/>
      <c r="I84" s="9">
        <f>I86</f>
        <v>0</v>
      </c>
      <c r="J84" s="35"/>
    </row>
    <row r="85" spans="1:10">
      <c r="A85" s="6" t="s">
        <v>46</v>
      </c>
      <c r="B85" s="12">
        <v>650</v>
      </c>
      <c r="C85" s="12" t="s">
        <v>82</v>
      </c>
      <c r="D85" s="43" t="s">
        <v>84</v>
      </c>
      <c r="E85" s="12" t="s">
        <v>216</v>
      </c>
      <c r="F85" s="12">
        <v>800</v>
      </c>
      <c r="G85" s="9">
        <f>G86</f>
        <v>1000</v>
      </c>
      <c r="H85" s="35"/>
      <c r="I85" s="9">
        <f>I86</f>
        <v>0</v>
      </c>
      <c r="J85" s="35"/>
    </row>
    <row r="86" spans="1:10" ht="38.25">
      <c r="A86" s="6" t="s">
        <v>60</v>
      </c>
      <c r="B86" s="12">
        <v>650</v>
      </c>
      <c r="C86" s="12" t="s">
        <v>82</v>
      </c>
      <c r="D86" s="43" t="s">
        <v>84</v>
      </c>
      <c r="E86" s="12" t="s">
        <v>216</v>
      </c>
      <c r="F86" s="12">
        <v>810</v>
      </c>
      <c r="G86" s="9">
        <v>1000</v>
      </c>
      <c r="H86" s="35"/>
      <c r="I86" s="9">
        <v>0</v>
      </c>
      <c r="J86" s="35"/>
    </row>
    <row r="87" spans="1:10">
      <c r="A87" s="25" t="s">
        <v>18</v>
      </c>
      <c r="B87" s="41">
        <v>650</v>
      </c>
      <c r="C87" s="41" t="s">
        <v>82</v>
      </c>
      <c r="D87" s="42" t="s">
        <v>85</v>
      </c>
      <c r="E87" s="42"/>
      <c r="F87" s="41"/>
      <c r="G87" s="29">
        <f>G88</f>
        <v>1939</v>
      </c>
      <c r="H87" s="30"/>
      <c r="I87" s="29">
        <f>I88</f>
        <v>1561</v>
      </c>
      <c r="J87" s="30"/>
    </row>
    <row r="88" spans="1:10" ht="51">
      <c r="A88" s="6" t="s">
        <v>297</v>
      </c>
      <c r="B88" s="12" t="s">
        <v>90</v>
      </c>
      <c r="C88" s="12" t="s">
        <v>82</v>
      </c>
      <c r="D88" s="43" t="s">
        <v>85</v>
      </c>
      <c r="E88" s="43" t="s">
        <v>163</v>
      </c>
      <c r="F88" s="12"/>
      <c r="G88" s="9">
        <f>G89</f>
        <v>1939</v>
      </c>
      <c r="H88" s="31"/>
      <c r="I88" s="9">
        <f>I89</f>
        <v>1561</v>
      </c>
      <c r="J88" s="31"/>
    </row>
    <row r="89" spans="1:10" ht="78" customHeight="1">
      <c r="A89" s="6" t="s">
        <v>298</v>
      </c>
      <c r="B89" s="12" t="s">
        <v>90</v>
      </c>
      <c r="C89" s="12" t="s">
        <v>82</v>
      </c>
      <c r="D89" s="43" t="s">
        <v>85</v>
      </c>
      <c r="E89" s="43" t="s">
        <v>190</v>
      </c>
      <c r="F89" s="12"/>
      <c r="G89" s="9">
        <f>G91</f>
        <v>1939</v>
      </c>
      <c r="H89" s="31"/>
      <c r="I89" s="9">
        <f>I91</f>
        <v>1561</v>
      </c>
      <c r="J89" s="31"/>
    </row>
    <row r="90" spans="1:10" ht="89.25">
      <c r="A90" s="6" t="s">
        <v>299</v>
      </c>
      <c r="B90" s="12" t="s">
        <v>90</v>
      </c>
      <c r="C90" s="12" t="s">
        <v>82</v>
      </c>
      <c r="D90" s="43" t="s">
        <v>85</v>
      </c>
      <c r="E90" s="43" t="s">
        <v>164</v>
      </c>
      <c r="F90" s="12"/>
      <c r="G90" s="9">
        <f>G92</f>
        <v>1939</v>
      </c>
      <c r="H90" s="31"/>
      <c r="I90" s="9">
        <f>I92</f>
        <v>1561</v>
      </c>
      <c r="J90" s="31"/>
    </row>
    <row r="91" spans="1:10" ht="25.5">
      <c r="A91" s="6" t="s">
        <v>152</v>
      </c>
      <c r="B91" s="12" t="s">
        <v>90</v>
      </c>
      <c r="C91" s="12" t="s">
        <v>82</v>
      </c>
      <c r="D91" s="43" t="s">
        <v>85</v>
      </c>
      <c r="E91" s="43" t="s">
        <v>164</v>
      </c>
      <c r="F91" s="12" t="s">
        <v>95</v>
      </c>
      <c r="G91" s="9">
        <f>G92</f>
        <v>1939</v>
      </c>
      <c r="H91" s="31"/>
      <c r="I91" s="9">
        <f>I92</f>
        <v>1561</v>
      </c>
      <c r="J91" s="31"/>
    </row>
    <row r="92" spans="1:10" ht="25.5">
      <c r="A92" s="6" t="s">
        <v>153</v>
      </c>
      <c r="B92" s="12" t="s">
        <v>90</v>
      </c>
      <c r="C92" s="12" t="s">
        <v>82</v>
      </c>
      <c r="D92" s="43" t="s">
        <v>85</v>
      </c>
      <c r="E92" s="43" t="s">
        <v>164</v>
      </c>
      <c r="F92" s="12" t="s">
        <v>96</v>
      </c>
      <c r="G92" s="9">
        <v>1939</v>
      </c>
      <c r="H92" s="31"/>
      <c r="I92" s="9">
        <v>1561</v>
      </c>
      <c r="J92" s="31"/>
    </row>
    <row r="93" spans="1:10">
      <c r="A93" s="25" t="s">
        <v>19</v>
      </c>
      <c r="B93" s="41">
        <v>650</v>
      </c>
      <c r="C93" s="41" t="s">
        <v>82</v>
      </c>
      <c r="D93" s="42">
        <v>10</v>
      </c>
      <c r="E93" s="42"/>
      <c r="F93" s="41"/>
      <c r="G93" s="29">
        <f>G94</f>
        <v>422.5</v>
      </c>
      <c r="H93" s="30"/>
      <c r="I93" s="29">
        <f>I94</f>
        <v>572.5</v>
      </c>
      <c r="J93" s="30"/>
    </row>
    <row r="94" spans="1:10">
      <c r="A94" s="110" t="s">
        <v>156</v>
      </c>
      <c r="B94" s="12">
        <v>650</v>
      </c>
      <c r="C94" s="12" t="s">
        <v>82</v>
      </c>
      <c r="D94" s="43">
        <v>10</v>
      </c>
      <c r="E94" s="68" t="s">
        <v>157</v>
      </c>
      <c r="F94" s="12"/>
      <c r="G94" s="9">
        <f>G95</f>
        <v>422.5</v>
      </c>
      <c r="H94" s="31"/>
      <c r="I94" s="9">
        <f>I95</f>
        <v>572.5</v>
      </c>
      <c r="J94" s="31"/>
    </row>
    <row r="95" spans="1:10">
      <c r="A95" s="113" t="s">
        <v>193</v>
      </c>
      <c r="B95" s="12">
        <v>650</v>
      </c>
      <c r="C95" s="12" t="s">
        <v>82</v>
      </c>
      <c r="D95" s="43">
        <v>10</v>
      </c>
      <c r="E95" s="43" t="s">
        <v>141</v>
      </c>
      <c r="F95" s="12"/>
      <c r="G95" s="9">
        <f>G96</f>
        <v>422.5</v>
      </c>
      <c r="H95" s="31"/>
      <c r="I95" s="9">
        <f>I96</f>
        <v>572.5</v>
      </c>
      <c r="J95" s="31"/>
    </row>
    <row r="96" spans="1:10" ht="25.5">
      <c r="A96" s="6" t="s">
        <v>152</v>
      </c>
      <c r="B96" s="12">
        <v>650</v>
      </c>
      <c r="C96" s="12" t="s">
        <v>82</v>
      </c>
      <c r="D96" s="43">
        <v>10</v>
      </c>
      <c r="E96" s="43" t="s">
        <v>141</v>
      </c>
      <c r="F96" s="12">
        <v>200</v>
      </c>
      <c r="G96" s="9">
        <f>G97</f>
        <v>422.5</v>
      </c>
      <c r="H96" s="31"/>
      <c r="I96" s="9">
        <f>I97</f>
        <v>572.5</v>
      </c>
      <c r="J96" s="31"/>
    </row>
    <row r="97" spans="1:12" ht="25.5">
      <c r="A97" s="6" t="s">
        <v>153</v>
      </c>
      <c r="B97" s="12">
        <v>650</v>
      </c>
      <c r="C97" s="12" t="s">
        <v>82</v>
      </c>
      <c r="D97" s="43">
        <v>10</v>
      </c>
      <c r="E97" s="43" t="s">
        <v>141</v>
      </c>
      <c r="F97" s="12">
        <v>240</v>
      </c>
      <c r="G97" s="9">
        <v>422.5</v>
      </c>
      <c r="H97" s="31"/>
      <c r="I97" s="9">
        <v>572.5</v>
      </c>
      <c r="J97" s="31"/>
    </row>
    <row r="98" spans="1:12">
      <c r="A98" s="13" t="s">
        <v>21</v>
      </c>
      <c r="B98" s="14">
        <v>650</v>
      </c>
      <c r="C98" s="14" t="s">
        <v>86</v>
      </c>
      <c r="D98" s="40"/>
      <c r="E98" s="40"/>
      <c r="F98" s="14"/>
      <c r="G98" s="15">
        <f>G99+G120+G137</f>
        <v>14347</v>
      </c>
      <c r="H98" s="36"/>
      <c r="I98" s="15">
        <f>I99+I120+I137</f>
        <v>12674</v>
      </c>
      <c r="J98" s="36"/>
    </row>
    <row r="99" spans="1:12">
      <c r="A99" s="52" t="s">
        <v>66</v>
      </c>
      <c r="B99" s="41">
        <v>650</v>
      </c>
      <c r="C99" s="50" t="s">
        <v>86</v>
      </c>
      <c r="D99" s="51" t="s">
        <v>80</v>
      </c>
      <c r="E99" s="51"/>
      <c r="F99" s="50"/>
      <c r="G99" s="29">
        <f>G100+G104</f>
        <v>565.79999999999995</v>
      </c>
      <c r="H99" s="30"/>
      <c r="I99" s="29">
        <f>I100+I104</f>
        <v>417.8</v>
      </c>
      <c r="J99" s="30"/>
    </row>
    <row r="100" spans="1:12" ht="38.25">
      <c r="A100" s="6" t="s">
        <v>302</v>
      </c>
      <c r="B100" s="12" t="s">
        <v>90</v>
      </c>
      <c r="C100" s="12" t="s">
        <v>86</v>
      </c>
      <c r="D100" s="43" t="s">
        <v>80</v>
      </c>
      <c r="E100" s="68" t="s">
        <v>205</v>
      </c>
      <c r="F100" s="74"/>
      <c r="G100" s="69">
        <f>G101</f>
        <v>148</v>
      </c>
      <c r="H100" s="70"/>
      <c r="I100" s="69">
        <f>I101</f>
        <v>0</v>
      </c>
      <c r="J100" s="70"/>
    </row>
    <row r="101" spans="1:12" s="71" customFormat="1" ht="51">
      <c r="A101" s="6" t="s">
        <v>303</v>
      </c>
      <c r="B101" s="12" t="s">
        <v>90</v>
      </c>
      <c r="C101" s="12" t="s">
        <v>86</v>
      </c>
      <c r="D101" s="43" t="s">
        <v>80</v>
      </c>
      <c r="E101" s="68" t="s">
        <v>167</v>
      </c>
      <c r="F101" s="12"/>
      <c r="G101" s="9">
        <f>G102</f>
        <v>148</v>
      </c>
      <c r="H101" s="31"/>
      <c r="I101" s="9">
        <f>I102</f>
        <v>0</v>
      </c>
      <c r="J101" s="70"/>
    </row>
    <row r="102" spans="1:12" s="71" customFormat="1" ht="25.5">
      <c r="A102" s="6" t="s">
        <v>152</v>
      </c>
      <c r="B102" s="12" t="s">
        <v>90</v>
      </c>
      <c r="C102" s="12" t="s">
        <v>86</v>
      </c>
      <c r="D102" s="43" t="s">
        <v>80</v>
      </c>
      <c r="E102" s="68" t="s">
        <v>167</v>
      </c>
      <c r="F102" s="12" t="s">
        <v>95</v>
      </c>
      <c r="G102" s="9">
        <f>G103</f>
        <v>148</v>
      </c>
      <c r="H102" s="31"/>
      <c r="I102" s="9">
        <f>I103</f>
        <v>0</v>
      </c>
      <c r="J102" s="70"/>
    </row>
    <row r="103" spans="1:12" s="71" customFormat="1" ht="25.5">
      <c r="A103" s="6" t="s">
        <v>153</v>
      </c>
      <c r="B103" s="12" t="s">
        <v>90</v>
      </c>
      <c r="C103" s="12" t="s">
        <v>86</v>
      </c>
      <c r="D103" s="43" t="s">
        <v>80</v>
      </c>
      <c r="E103" s="68" t="s">
        <v>167</v>
      </c>
      <c r="F103" s="12" t="s">
        <v>96</v>
      </c>
      <c r="G103" s="9">
        <v>148</v>
      </c>
      <c r="H103" s="31"/>
      <c r="I103" s="9">
        <v>0</v>
      </c>
      <c r="J103" s="70"/>
    </row>
    <row r="104" spans="1:12">
      <c r="A104" s="110" t="s">
        <v>156</v>
      </c>
      <c r="B104" s="12" t="s">
        <v>90</v>
      </c>
      <c r="C104" s="12" t="s">
        <v>86</v>
      </c>
      <c r="D104" s="43" t="s">
        <v>80</v>
      </c>
      <c r="E104" s="68" t="s">
        <v>157</v>
      </c>
      <c r="F104" s="12"/>
      <c r="G104" s="9">
        <f>G105</f>
        <v>417.8</v>
      </c>
      <c r="H104" s="31"/>
      <c r="I104" s="9">
        <f>I105</f>
        <v>417.8</v>
      </c>
      <c r="J104" s="31"/>
    </row>
    <row r="105" spans="1:12" ht="27.95" customHeight="1">
      <c r="A105" s="6" t="s">
        <v>217</v>
      </c>
      <c r="B105" s="12" t="s">
        <v>90</v>
      </c>
      <c r="C105" s="12" t="s">
        <v>86</v>
      </c>
      <c r="D105" s="43" t="s">
        <v>80</v>
      </c>
      <c r="E105" s="43" t="s">
        <v>218</v>
      </c>
      <c r="F105" s="12"/>
      <c r="G105" s="9">
        <f>G106</f>
        <v>417.8</v>
      </c>
      <c r="H105" s="31"/>
      <c r="I105" s="9">
        <f>I106</f>
        <v>417.8</v>
      </c>
      <c r="J105" s="31"/>
    </row>
    <row r="106" spans="1:12" ht="27.95" customHeight="1">
      <c r="A106" s="6" t="s">
        <v>152</v>
      </c>
      <c r="B106" s="12" t="s">
        <v>90</v>
      </c>
      <c r="C106" s="12" t="s">
        <v>86</v>
      </c>
      <c r="D106" s="43" t="s">
        <v>80</v>
      </c>
      <c r="E106" s="43" t="s">
        <v>218</v>
      </c>
      <c r="F106" s="12" t="s">
        <v>95</v>
      </c>
      <c r="G106" s="9">
        <f>G107</f>
        <v>417.8</v>
      </c>
      <c r="H106" s="31"/>
      <c r="I106" s="9">
        <f>I107</f>
        <v>417.8</v>
      </c>
      <c r="J106" s="31"/>
    </row>
    <row r="107" spans="1:12" ht="29.25" customHeight="1">
      <c r="A107" s="6" t="s">
        <v>153</v>
      </c>
      <c r="B107" s="12" t="s">
        <v>90</v>
      </c>
      <c r="C107" s="12" t="s">
        <v>86</v>
      </c>
      <c r="D107" s="43" t="s">
        <v>80</v>
      </c>
      <c r="E107" s="43" t="s">
        <v>218</v>
      </c>
      <c r="F107" s="12" t="s">
        <v>96</v>
      </c>
      <c r="G107" s="9">
        <v>417.8</v>
      </c>
      <c r="H107" s="31"/>
      <c r="I107" s="9">
        <v>417.8</v>
      </c>
      <c r="J107" s="31"/>
      <c r="L107" s="109"/>
    </row>
    <row r="108" spans="1:12" hidden="1">
      <c r="A108" s="6"/>
      <c r="B108" s="12"/>
      <c r="C108" s="12"/>
      <c r="D108" s="43"/>
      <c r="E108" s="43"/>
      <c r="F108" s="12"/>
      <c r="G108" s="9"/>
      <c r="H108" s="31"/>
      <c r="I108" s="9"/>
      <c r="J108" s="31"/>
    </row>
    <row r="109" spans="1:12" hidden="1">
      <c r="A109" s="6"/>
      <c r="B109" s="12"/>
      <c r="C109" s="12"/>
      <c r="D109" s="43"/>
      <c r="E109" s="43"/>
      <c r="F109" s="12"/>
      <c r="G109" s="9"/>
      <c r="H109" s="31"/>
      <c r="I109" s="9"/>
      <c r="J109" s="31"/>
    </row>
    <row r="110" spans="1:12" hidden="1">
      <c r="A110" s="6"/>
      <c r="B110" s="12"/>
      <c r="C110" s="12"/>
      <c r="D110" s="43"/>
      <c r="E110" s="43"/>
      <c r="F110" s="12"/>
      <c r="G110" s="9"/>
      <c r="H110" s="31"/>
      <c r="I110" s="9"/>
      <c r="J110" s="31"/>
    </row>
    <row r="111" spans="1:12" hidden="1">
      <c r="A111" s="21"/>
      <c r="B111" s="47"/>
      <c r="C111" s="47"/>
      <c r="D111" s="48"/>
      <c r="E111" s="48"/>
      <c r="F111" s="12"/>
      <c r="G111" s="9"/>
      <c r="H111" s="31"/>
      <c r="I111" s="9"/>
      <c r="J111" s="31"/>
    </row>
    <row r="112" spans="1:12" hidden="1">
      <c r="A112" s="21"/>
      <c r="B112" s="49"/>
      <c r="C112" s="49"/>
      <c r="D112" s="24"/>
      <c r="E112" s="24"/>
      <c r="F112" s="12"/>
      <c r="G112" s="9"/>
      <c r="H112" s="31"/>
      <c r="I112" s="9"/>
      <c r="J112" s="31"/>
    </row>
    <row r="113" spans="1:10" hidden="1">
      <c r="A113" s="6"/>
      <c r="B113" s="49"/>
      <c r="C113" s="49"/>
      <c r="D113" s="24"/>
      <c r="E113" s="24"/>
      <c r="F113" s="12"/>
      <c r="G113" s="9"/>
      <c r="H113" s="31"/>
      <c r="I113" s="9"/>
      <c r="J113" s="31"/>
    </row>
    <row r="114" spans="1:10" hidden="1">
      <c r="A114" s="6"/>
      <c r="B114" s="49"/>
      <c r="C114" s="49"/>
      <c r="D114" s="24"/>
      <c r="E114" s="24"/>
      <c r="F114" s="12"/>
      <c r="G114" s="9"/>
      <c r="H114" s="31"/>
      <c r="I114" s="9"/>
      <c r="J114" s="31"/>
    </row>
    <row r="115" spans="1:10" hidden="1">
      <c r="A115" s="6"/>
      <c r="B115" s="49"/>
      <c r="C115" s="49"/>
      <c r="D115" s="24"/>
      <c r="E115" s="24"/>
      <c r="F115" s="12"/>
      <c r="G115" s="9"/>
      <c r="H115" s="31"/>
      <c r="I115" s="9"/>
      <c r="J115" s="31"/>
    </row>
    <row r="116" spans="1:10" hidden="1">
      <c r="A116" s="6"/>
      <c r="B116" s="12"/>
      <c r="C116" s="12"/>
      <c r="D116" s="43"/>
      <c r="E116" s="43"/>
      <c r="F116" s="12"/>
      <c r="G116" s="9"/>
      <c r="H116" s="31"/>
      <c r="I116" s="9"/>
      <c r="J116" s="31"/>
    </row>
    <row r="117" spans="1:10" hidden="1">
      <c r="A117" s="6"/>
      <c r="B117" s="12"/>
      <c r="C117" s="12"/>
      <c r="D117" s="43"/>
      <c r="E117" s="43"/>
      <c r="F117" s="12"/>
      <c r="G117" s="9"/>
      <c r="H117" s="31"/>
      <c r="I117" s="9"/>
      <c r="J117" s="31"/>
    </row>
    <row r="118" spans="1:10" hidden="1">
      <c r="A118" s="76"/>
      <c r="B118" s="12"/>
      <c r="C118" s="12"/>
      <c r="D118" s="43"/>
      <c r="E118" s="68"/>
      <c r="F118" s="12"/>
      <c r="G118" s="9"/>
      <c r="H118" s="31"/>
      <c r="I118" s="9"/>
      <c r="J118" s="31"/>
    </row>
    <row r="119" spans="1:10" hidden="1">
      <c r="A119" s="125"/>
      <c r="B119" s="125"/>
      <c r="C119" s="125"/>
      <c r="D119" s="125"/>
      <c r="E119" s="125"/>
      <c r="F119" s="125"/>
      <c r="G119" s="125"/>
      <c r="H119" s="125"/>
      <c r="I119" s="125"/>
      <c r="J119" s="31"/>
    </row>
    <row r="120" spans="1:10">
      <c r="A120" s="25" t="s">
        <v>68</v>
      </c>
      <c r="B120" s="41">
        <v>650</v>
      </c>
      <c r="C120" s="41" t="s">
        <v>86</v>
      </c>
      <c r="D120" s="42" t="s">
        <v>81</v>
      </c>
      <c r="E120" s="42"/>
      <c r="F120" s="41"/>
      <c r="G120" s="29">
        <f>G121</f>
        <v>12011.400000000001</v>
      </c>
      <c r="H120" s="30"/>
      <c r="I120" s="29">
        <f>I121</f>
        <v>12256.2</v>
      </c>
      <c r="J120" s="30"/>
    </row>
    <row r="121" spans="1:10">
      <c r="A121" s="110" t="s">
        <v>156</v>
      </c>
      <c r="B121" s="12">
        <v>650</v>
      </c>
      <c r="C121" s="12" t="s">
        <v>86</v>
      </c>
      <c r="D121" s="12" t="s">
        <v>81</v>
      </c>
      <c r="E121" s="67" t="s">
        <v>157</v>
      </c>
      <c r="F121" s="12"/>
      <c r="G121" s="9">
        <f>G122+G125+G128+G131+G134</f>
        <v>12011.400000000001</v>
      </c>
      <c r="H121" s="9"/>
      <c r="I121" s="9">
        <f>I122+I125+I128+I131+I134</f>
        <v>12256.2</v>
      </c>
      <c r="J121" s="31"/>
    </row>
    <row r="122" spans="1:10">
      <c r="A122" s="6" t="s">
        <v>70</v>
      </c>
      <c r="B122" s="12">
        <v>650</v>
      </c>
      <c r="C122" s="12" t="s">
        <v>86</v>
      </c>
      <c r="D122" s="43" t="s">
        <v>81</v>
      </c>
      <c r="E122" s="12" t="s">
        <v>144</v>
      </c>
      <c r="F122" s="12"/>
      <c r="G122" s="9">
        <f>G123</f>
        <v>650</v>
      </c>
      <c r="H122" s="31"/>
      <c r="I122" s="9">
        <f>I123</f>
        <v>700</v>
      </c>
      <c r="J122" s="31"/>
    </row>
    <row r="123" spans="1:10">
      <c r="A123" s="6" t="s">
        <v>46</v>
      </c>
      <c r="B123" s="12">
        <v>650</v>
      </c>
      <c r="C123" s="12" t="s">
        <v>86</v>
      </c>
      <c r="D123" s="43" t="s">
        <v>81</v>
      </c>
      <c r="E123" s="12" t="s">
        <v>144</v>
      </c>
      <c r="F123" s="12">
        <v>800</v>
      </c>
      <c r="G123" s="9">
        <f>G124</f>
        <v>650</v>
      </c>
      <c r="H123" s="31"/>
      <c r="I123" s="9">
        <f>I124</f>
        <v>700</v>
      </c>
      <c r="J123" s="31"/>
    </row>
    <row r="124" spans="1:10" ht="38.25">
      <c r="A124" s="6" t="s">
        <v>60</v>
      </c>
      <c r="B124" s="12">
        <v>650</v>
      </c>
      <c r="C124" s="12" t="s">
        <v>86</v>
      </c>
      <c r="D124" s="43" t="s">
        <v>81</v>
      </c>
      <c r="E124" s="12" t="s">
        <v>144</v>
      </c>
      <c r="F124" s="12">
        <v>810</v>
      </c>
      <c r="G124" s="9">
        <v>650</v>
      </c>
      <c r="H124" s="31"/>
      <c r="I124" s="9">
        <v>700</v>
      </c>
      <c r="J124" s="31"/>
    </row>
    <row r="125" spans="1:10" ht="51">
      <c r="A125" s="6" t="s">
        <v>241</v>
      </c>
      <c r="B125" s="12">
        <v>650</v>
      </c>
      <c r="C125" s="12" t="s">
        <v>86</v>
      </c>
      <c r="D125" s="43" t="s">
        <v>81</v>
      </c>
      <c r="E125" s="12" t="s">
        <v>240</v>
      </c>
      <c r="F125" s="12"/>
      <c r="G125" s="9">
        <f>G126</f>
        <v>6000</v>
      </c>
      <c r="H125" s="31"/>
      <c r="I125" s="9">
        <f>I126</f>
        <v>6000</v>
      </c>
      <c r="J125" s="31"/>
    </row>
    <row r="126" spans="1:10" ht="25.5">
      <c r="A126" s="6" t="s">
        <v>152</v>
      </c>
      <c r="B126" s="12">
        <v>650</v>
      </c>
      <c r="C126" s="12" t="s">
        <v>86</v>
      </c>
      <c r="D126" s="43" t="s">
        <v>81</v>
      </c>
      <c r="E126" s="12" t="s">
        <v>240</v>
      </c>
      <c r="F126" s="12" t="s">
        <v>95</v>
      </c>
      <c r="G126" s="9">
        <f>G127</f>
        <v>6000</v>
      </c>
      <c r="H126" s="31"/>
      <c r="I126" s="9">
        <f>I127</f>
        <v>6000</v>
      </c>
      <c r="J126" s="31"/>
    </row>
    <row r="127" spans="1:10" ht="25.5">
      <c r="A127" s="6" t="s">
        <v>153</v>
      </c>
      <c r="B127" s="12">
        <v>650</v>
      </c>
      <c r="C127" s="12" t="s">
        <v>86</v>
      </c>
      <c r="D127" s="43" t="s">
        <v>81</v>
      </c>
      <c r="E127" s="12" t="s">
        <v>240</v>
      </c>
      <c r="F127" s="12" t="s">
        <v>96</v>
      </c>
      <c r="G127" s="9">
        <v>6000</v>
      </c>
      <c r="H127" s="31"/>
      <c r="I127" s="9">
        <v>6000</v>
      </c>
      <c r="J127" s="31"/>
    </row>
    <row r="128" spans="1:10" ht="38.25">
      <c r="A128" s="6" t="s">
        <v>242</v>
      </c>
      <c r="B128" s="44">
        <v>650</v>
      </c>
      <c r="C128" s="44" t="s">
        <v>86</v>
      </c>
      <c r="D128" s="45" t="s">
        <v>81</v>
      </c>
      <c r="E128" s="44" t="s">
        <v>243</v>
      </c>
      <c r="F128" s="44"/>
      <c r="G128" s="32">
        <f>G129</f>
        <v>315.8</v>
      </c>
      <c r="H128" s="31"/>
      <c r="I128" s="32">
        <f>I129</f>
        <v>315.8</v>
      </c>
      <c r="J128" s="31"/>
    </row>
    <row r="129" spans="1:10" ht="25.5">
      <c r="A129" s="6" t="s">
        <v>152</v>
      </c>
      <c r="B129" s="12">
        <v>650</v>
      </c>
      <c r="C129" s="12" t="s">
        <v>86</v>
      </c>
      <c r="D129" s="43" t="s">
        <v>81</v>
      </c>
      <c r="E129" s="44" t="s">
        <v>243</v>
      </c>
      <c r="F129" s="12" t="s">
        <v>95</v>
      </c>
      <c r="G129" s="9">
        <f>G130</f>
        <v>315.8</v>
      </c>
      <c r="H129" s="31"/>
      <c r="I129" s="9">
        <f>I130</f>
        <v>315.8</v>
      </c>
      <c r="J129" s="31"/>
    </row>
    <row r="130" spans="1:10" ht="25.5">
      <c r="A130" s="6" t="s">
        <v>153</v>
      </c>
      <c r="B130" s="12">
        <v>650</v>
      </c>
      <c r="C130" s="12" t="s">
        <v>86</v>
      </c>
      <c r="D130" s="43" t="s">
        <v>81</v>
      </c>
      <c r="E130" s="44" t="s">
        <v>243</v>
      </c>
      <c r="F130" s="12" t="s">
        <v>96</v>
      </c>
      <c r="G130" s="9">
        <v>315.8</v>
      </c>
      <c r="H130" s="31"/>
      <c r="I130" s="9">
        <v>315.8</v>
      </c>
      <c r="J130" s="31"/>
    </row>
    <row r="131" spans="1:10" ht="65.25" customHeight="1">
      <c r="A131" s="72" t="s">
        <v>244</v>
      </c>
      <c r="B131" s="12">
        <v>650</v>
      </c>
      <c r="C131" s="12" t="s">
        <v>86</v>
      </c>
      <c r="D131" s="43" t="s">
        <v>81</v>
      </c>
      <c r="E131" s="12" t="s">
        <v>221</v>
      </c>
      <c r="F131" s="12"/>
      <c r="G131" s="9">
        <f>G132</f>
        <v>245</v>
      </c>
      <c r="H131" s="31"/>
      <c r="I131" s="9">
        <f>I132</f>
        <v>213</v>
      </c>
      <c r="J131" s="31"/>
    </row>
    <row r="132" spans="1:10">
      <c r="A132" s="6" t="s">
        <v>46</v>
      </c>
      <c r="B132" s="12" t="s">
        <v>90</v>
      </c>
      <c r="C132" s="12" t="s">
        <v>86</v>
      </c>
      <c r="D132" s="43" t="s">
        <v>81</v>
      </c>
      <c r="E132" s="12" t="s">
        <v>221</v>
      </c>
      <c r="F132" s="12">
        <v>800</v>
      </c>
      <c r="G132" s="9">
        <f>G133</f>
        <v>245</v>
      </c>
      <c r="H132" s="31"/>
      <c r="I132" s="9">
        <f>I133</f>
        <v>213</v>
      </c>
      <c r="J132" s="31"/>
    </row>
    <row r="133" spans="1:10" ht="38.25">
      <c r="A133" s="6" t="s">
        <v>60</v>
      </c>
      <c r="B133" s="12" t="s">
        <v>90</v>
      </c>
      <c r="C133" s="12" t="s">
        <v>86</v>
      </c>
      <c r="D133" s="43" t="s">
        <v>81</v>
      </c>
      <c r="E133" s="12" t="s">
        <v>221</v>
      </c>
      <c r="F133" s="12">
        <v>810</v>
      </c>
      <c r="G133" s="9">
        <v>245</v>
      </c>
      <c r="H133" s="31"/>
      <c r="I133" s="9">
        <v>213</v>
      </c>
      <c r="J133" s="31"/>
    </row>
    <row r="134" spans="1:10" ht="51">
      <c r="A134" s="72" t="s">
        <v>222</v>
      </c>
      <c r="B134" s="12" t="s">
        <v>90</v>
      </c>
      <c r="C134" s="12" t="s">
        <v>86</v>
      </c>
      <c r="D134" s="43" t="s">
        <v>81</v>
      </c>
      <c r="E134" s="12" t="s">
        <v>221</v>
      </c>
      <c r="F134" s="12"/>
      <c r="G134" s="9">
        <f>G135</f>
        <v>4800.6000000000004</v>
      </c>
      <c r="H134" s="31"/>
      <c r="I134" s="9">
        <f>I135</f>
        <v>5027.3999999999996</v>
      </c>
      <c r="J134" s="31"/>
    </row>
    <row r="135" spans="1:10">
      <c r="A135" s="6" t="s">
        <v>46</v>
      </c>
      <c r="B135" s="12" t="s">
        <v>90</v>
      </c>
      <c r="C135" s="12" t="s">
        <v>86</v>
      </c>
      <c r="D135" s="43" t="s">
        <v>81</v>
      </c>
      <c r="E135" s="12" t="s">
        <v>221</v>
      </c>
      <c r="F135" s="12">
        <v>800</v>
      </c>
      <c r="G135" s="9">
        <f>G136</f>
        <v>4800.6000000000004</v>
      </c>
      <c r="H135" s="31"/>
      <c r="I135" s="9">
        <f>I136</f>
        <v>5027.3999999999996</v>
      </c>
      <c r="J135" s="31"/>
    </row>
    <row r="136" spans="1:10" ht="38.25">
      <c r="A136" s="6" t="s">
        <v>60</v>
      </c>
      <c r="B136" s="12" t="s">
        <v>90</v>
      </c>
      <c r="C136" s="12" t="s">
        <v>86</v>
      </c>
      <c r="D136" s="43" t="s">
        <v>81</v>
      </c>
      <c r="E136" s="12" t="s">
        <v>221</v>
      </c>
      <c r="F136" s="12">
        <v>810</v>
      </c>
      <c r="G136" s="9">
        <v>4800.6000000000004</v>
      </c>
      <c r="H136" s="31"/>
      <c r="I136" s="9">
        <v>5027.3999999999996</v>
      </c>
      <c r="J136" s="31"/>
    </row>
    <row r="137" spans="1:10">
      <c r="A137" s="25" t="s">
        <v>22</v>
      </c>
      <c r="B137" s="41">
        <v>650</v>
      </c>
      <c r="C137" s="41" t="s">
        <v>86</v>
      </c>
      <c r="D137" s="42" t="s">
        <v>83</v>
      </c>
      <c r="E137" s="41"/>
      <c r="F137" s="41"/>
      <c r="G137" s="29">
        <f>G138</f>
        <v>1769.8</v>
      </c>
      <c r="H137" s="30"/>
      <c r="I137" s="29">
        <f>I149</f>
        <v>0</v>
      </c>
      <c r="J137" s="30"/>
    </row>
    <row r="138" spans="1:10" s="71" customFormat="1" ht="38.25">
      <c r="A138" s="21" t="s">
        <v>304</v>
      </c>
      <c r="B138" s="12" t="s">
        <v>90</v>
      </c>
      <c r="C138" s="12" t="s">
        <v>86</v>
      </c>
      <c r="D138" s="43" t="s">
        <v>83</v>
      </c>
      <c r="E138" s="68" t="s">
        <v>168</v>
      </c>
      <c r="F138" s="12"/>
      <c r="G138" s="69">
        <f>G139+G143+G147</f>
        <v>1769.8</v>
      </c>
      <c r="H138" s="70"/>
      <c r="I138" s="69"/>
      <c r="J138" s="70"/>
    </row>
    <row r="139" spans="1:10" s="71" customFormat="1" ht="63" customHeight="1">
      <c r="A139" s="21" t="s">
        <v>305</v>
      </c>
      <c r="B139" s="12" t="s">
        <v>90</v>
      </c>
      <c r="C139" s="12" t="s">
        <v>86</v>
      </c>
      <c r="D139" s="12" t="s">
        <v>83</v>
      </c>
      <c r="E139" s="68" t="s">
        <v>194</v>
      </c>
      <c r="F139" s="12"/>
      <c r="G139" s="69">
        <f>G140</f>
        <v>1000</v>
      </c>
      <c r="H139" s="70"/>
      <c r="I139" s="69"/>
      <c r="J139" s="70"/>
    </row>
    <row r="140" spans="1:10" s="71" customFormat="1" ht="65.25" customHeight="1">
      <c r="A140" s="21" t="s">
        <v>306</v>
      </c>
      <c r="B140" s="12" t="s">
        <v>90</v>
      </c>
      <c r="C140" s="12" t="s">
        <v>86</v>
      </c>
      <c r="D140" s="12" t="s">
        <v>83</v>
      </c>
      <c r="E140" s="68" t="s">
        <v>169</v>
      </c>
      <c r="F140" s="12"/>
      <c r="G140" s="69">
        <f>G141</f>
        <v>1000</v>
      </c>
      <c r="H140" s="70"/>
      <c r="I140" s="69"/>
      <c r="J140" s="70"/>
    </row>
    <row r="141" spans="1:10" s="71" customFormat="1" ht="25.5">
      <c r="A141" s="6" t="s">
        <v>152</v>
      </c>
      <c r="B141" s="12" t="s">
        <v>90</v>
      </c>
      <c r="C141" s="12" t="s">
        <v>86</v>
      </c>
      <c r="D141" s="12" t="s">
        <v>83</v>
      </c>
      <c r="E141" s="68" t="s">
        <v>169</v>
      </c>
      <c r="F141" s="67" t="s">
        <v>95</v>
      </c>
      <c r="G141" s="69">
        <f>G142</f>
        <v>1000</v>
      </c>
      <c r="H141" s="70"/>
      <c r="I141" s="69"/>
      <c r="J141" s="70"/>
    </row>
    <row r="142" spans="1:10" s="71" customFormat="1" ht="25.5">
      <c r="A142" s="6" t="s">
        <v>153</v>
      </c>
      <c r="B142" s="12" t="s">
        <v>90</v>
      </c>
      <c r="C142" s="12" t="s">
        <v>86</v>
      </c>
      <c r="D142" s="12" t="s">
        <v>83</v>
      </c>
      <c r="E142" s="68" t="s">
        <v>169</v>
      </c>
      <c r="F142" s="67" t="s">
        <v>96</v>
      </c>
      <c r="G142" s="69">
        <v>1000</v>
      </c>
      <c r="H142" s="70"/>
      <c r="I142" s="69"/>
      <c r="J142" s="70"/>
    </row>
    <row r="143" spans="1:10" ht="62.25" customHeight="1">
      <c r="A143" s="21" t="s">
        <v>307</v>
      </c>
      <c r="B143" s="12" t="s">
        <v>90</v>
      </c>
      <c r="C143" s="12" t="s">
        <v>86</v>
      </c>
      <c r="D143" s="12" t="s">
        <v>83</v>
      </c>
      <c r="E143" s="68" t="s">
        <v>197</v>
      </c>
      <c r="F143" s="12"/>
      <c r="G143" s="9">
        <f>G144</f>
        <v>650</v>
      </c>
      <c r="H143" s="31"/>
      <c r="I143" s="9"/>
      <c r="J143" s="31"/>
    </row>
    <row r="144" spans="1:10" ht="64.5" customHeight="1">
      <c r="A144" s="21" t="s">
        <v>308</v>
      </c>
      <c r="B144" s="12" t="s">
        <v>90</v>
      </c>
      <c r="C144" s="12" t="s">
        <v>86</v>
      </c>
      <c r="D144" s="12" t="s">
        <v>83</v>
      </c>
      <c r="E144" s="68" t="s">
        <v>173</v>
      </c>
      <c r="F144" s="12"/>
      <c r="G144" s="9">
        <f>G145</f>
        <v>650</v>
      </c>
      <c r="H144" s="31"/>
      <c r="I144" s="9"/>
      <c r="J144" s="31"/>
    </row>
    <row r="145" spans="1:10" ht="25.5">
      <c r="A145" s="6" t="s">
        <v>152</v>
      </c>
      <c r="B145" s="12" t="s">
        <v>90</v>
      </c>
      <c r="C145" s="12" t="s">
        <v>86</v>
      </c>
      <c r="D145" s="12" t="s">
        <v>83</v>
      </c>
      <c r="E145" s="68" t="s">
        <v>173</v>
      </c>
      <c r="F145" s="67" t="s">
        <v>95</v>
      </c>
      <c r="G145" s="9">
        <f>G146</f>
        <v>650</v>
      </c>
      <c r="H145" s="31"/>
      <c r="I145" s="9"/>
      <c r="J145" s="31"/>
    </row>
    <row r="146" spans="1:10" ht="25.5">
      <c r="A146" s="6" t="s">
        <v>153</v>
      </c>
      <c r="B146" s="12" t="s">
        <v>90</v>
      </c>
      <c r="C146" s="12" t="s">
        <v>86</v>
      </c>
      <c r="D146" s="12" t="s">
        <v>83</v>
      </c>
      <c r="E146" s="68" t="s">
        <v>173</v>
      </c>
      <c r="F146" s="67" t="s">
        <v>96</v>
      </c>
      <c r="G146" s="9">
        <v>650</v>
      </c>
      <c r="H146" s="31"/>
      <c r="I146" s="9"/>
      <c r="J146" s="31"/>
    </row>
    <row r="147" spans="1:10" ht="63.75">
      <c r="A147" s="21" t="s">
        <v>309</v>
      </c>
      <c r="B147" s="12" t="s">
        <v>90</v>
      </c>
      <c r="C147" s="12" t="s">
        <v>86</v>
      </c>
      <c r="D147" s="12" t="s">
        <v>83</v>
      </c>
      <c r="E147" s="68" t="s">
        <v>198</v>
      </c>
      <c r="F147" s="12"/>
      <c r="G147" s="9">
        <f>G148</f>
        <v>119.8</v>
      </c>
      <c r="H147" s="31"/>
      <c r="I147" s="9"/>
      <c r="J147" s="31"/>
    </row>
    <row r="148" spans="1:10" ht="63.75">
      <c r="A148" s="21" t="s">
        <v>310</v>
      </c>
      <c r="B148" s="12" t="s">
        <v>90</v>
      </c>
      <c r="C148" s="12" t="s">
        <v>86</v>
      </c>
      <c r="D148" s="12" t="s">
        <v>83</v>
      </c>
      <c r="E148" s="68" t="s">
        <v>172</v>
      </c>
      <c r="F148" s="12"/>
      <c r="G148" s="9">
        <f>G149</f>
        <v>119.8</v>
      </c>
      <c r="H148" s="31"/>
      <c r="I148" s="9"/>
      <c r="J148" s="31"/>
    </row>
    <row r="149" spans="1:10" ht="25.5">
      <c r="A149" s="6" t="s">
        <v>152</v>
      </c>
      <c r="B149" s="12" t="s">
        <v>90</v>
      </c>
      <c r="C149" s="12" t="s">
        <v>86</v>
      </c>
      <c r="D149" s="12" t="s">
        <v>83</v>
      </c>
      <c r="E149" s="68" t="s">
        <v>172</v>
      </c>
      <c r="F149" s="67" t="s">
        <v>95</v>
      </c>
      <c r="G149" s="9">
        <f>G150</f>
        <v>119.8</v>
      </c>
      <c r="H149" s="9"/>
      <c r="I149" s="9"/>
      <c r="J149" s="31"/>
    </row>
    <row r="150" spans="1:10" ht="25.5">
      <c r="A150" s="6" t="s">
        <v>153</v>
      </c>
      <c r="B150" s="12" t="s">
        <v>90</v>
      </c>
      <c r="C150" s="12" t="s">
        <v>86</v>
      </c>
      <c r="D150" s="12" t="s">
        <v>83</v>
      </c>
      <c r="E150" s="68" t="s">
        <v>172</v>
      </c>
      <c r="F150" s="67" t="s">
        <v>96</v>
      </c>
      <c r="G150" s="9">
        <v>119.8</v>
      </c>
      <c r="H150" s="31"/>
      <c r="I150" s="9"/>
      <c r="J150" s="31"/>
    </row>
    <row r="151" spans="1:10">
      <c r="A151" s="13" t="s">
        <v>24</v>
      </c>
      <c r="B151" s="14">
        <v>650</v>
      </c>
      <c r="C151" s="14" t="s">
        <v>87</v>
      </c>
      <c r="D151" s="14"/>
      <c r="E151" s="40"/>
      <c r="F151" s="14"/>
      <c r="G151" s="15">
        <f>G152</f>
        <v>435.7</v>
      </c>
      <c r="H151" s="36"/>
      <c r="I151" s="15">
        <f>I152</f>
        <v>430.7</v>
      </c>
      <c r="J151" s="36"/>
    </row>
    <row r="152" spans="1:10">
      <c r="A152" s="25" t="s">
        <v>25</v>
      </c>
      <c r="B152" s="41">
        <v>650</v>
      </c>
      <c r="C152" s="41" t="s">
        <v>87</v>
      </c>
      <c r="D152" s="41" t="s">
        <v>87</v>
      </c>
      <c r="E152" s="42"/>
      <c r="F152" s="41"/>
      <c r="G152" s="29">
        <f>G153</f>
        <v>435.7</v>
      </c>
      <c r="H152" s="29"/>
      <c r="I152" s="29">
        <f>I153</f>
        <v>430.7</v>
      </c>
      <c r="J152" s="29"/>
    </row>
    <row r="153" spans="1:10" ht="51">
      <c r="A153" s="119" t="s">
        <v>311</v>
      </c>
      <c r="B153" s="67" t="s">
        <v>90</v>
      </c>
      <c r="C153" s="67" t="s">
        <v>87</v>
      </c>
      <c r="D153" s="67" t="s">
        <v>87</v>
      </c>
      <c r="E153" s="68" t="s">
        <v>175</v>
      </c>
      <c r="F153" s="67"/>
      <c r="G153" s="9">
        <f>G154</f>
        <v>435.7</v>
      </c>
      <c r="H153" s="9"/>
      <c r="I153" s="9">
        <f>I154</f>
        <v>430.7</v>
      </c>
      <c r="J153" s="9"/>
    </row>
    <row r="154" spans="1:10" ht="63.75">
      <c r="A154" s="120" t="s">
        <v>312</v>
      </c>
      <c r="B154" s="67" t="s">
        <v>90</v>
      </c>
      <c r="C154" s="67" t="s">
        <v>87</v>
      </c>
      <c r="D154" s="67" t="s">
        <v>87</v>
      </c>
      <c r="E154" s="68" t="s">
        <v>199</v>
      </c>
      <c r="F154" s="67"/>
      <c r="G154" s="9">
        <f>G155+G158</f>
        <v>435.7</v>
      </c>
      <c r="H154" s="9"/>
      <c r="I154" s="9">
        <f>I155+I158</f>
        <v>430.7</v>
      </c>
      <c r="J154" s="9"/>
    </row>
    <row r="155" spans="1:10" ht="89.25">
      <c r="A155" s="121" t="s">
        <v>313</v>
      </c>
      <c r="B155" s="67" t="s">
        <v>90</v>
      </c>
      <c r="C155" s="67" t="s">
        <v>87</v>
      </c>
      <c r="D155" s="67" t="s">
        <v>87</v>
      </c>
      <c r="E155" s="68" t="s">
        <v>176</v>
      </c>
      <c r="F155" s="67"/>
      <c r="G155" s="9">
        <f>G156</f>
        <v>385.7</v>
      </c>
      <c r="H155" s="9"/>
      <c r="I155" s="9">
        <f>I156</f>
        <v>430.7</v>
      </c>
      <c r="J155" s="9"/>
    </row>
    <row r="156" spans="1:10" ht="51.75" customHeight="1">
      <c r="A156" s="72" t="s">
        <v>72</v>
      </c>
      <c r="B156" s="67">
        <v>650</v>
      </c>
      <c r="C156" s="67" t="s">
        <v>87</v>
      </c>
      <c r="D156" s="67" t="s">
        <v>87</v>
      </c>
      <c r="E156" s="68" t="s">
        <v>176</v>
      </c>
      <c r="F156" s="67">
        <v>100</v>
      </c>
      <c r="G156" s="9">
        <f>G157</f>
        <v>385.7</v>
      </c>
      <c r="H156" s="9"/>
      <c r="I156" s="9">
        <f>I157</f>
        <v>430.7</v>
      </c>
      <c r="J156" s="9"/>
    </row>
    <row r="157" spans="1:10">
      <c r="A157" s="72" t="s">
        <v>73</v>
      </c>
      <c r="B157" s="67">
        <v>650</v>
      </c>
      <c r="C157" s="67" t="s">
        <v>87</v>
      </c>
      <c r="D157" s="67" t="s">
        <v>87</v>
      </c>
      <c r="E157" s="68" t="s">
        <v>176</v>
      </c>
      <c r="F157" s="67">
        <v>110</v>
      </c>
      <c r="G157" s="9">
        <v>385.7</v>
      </c>
      <c r="H157" s="9"/>
      <c r="I157" s="9">
        <v>430.7</v>
      </c>
      <c r="J157" s="9"/>
    </row>
    <row r="158" spans="1:10" ht="76.5">
      <c r="A158" s="120" t="s">
        <v>314</v>
      </c>
      <c r="B158" s="67" t="s">
        <v>90</v>
      </c>
      <c r="C158" s="67" t="s">
        <v>87</v>
      </c>
      <c r="D158" s="67" t="s">
        <v>87</v>
      </c>
      <c r="E158" s="68" t="s">
        <v>233</v>
      </c>
      <c r="F158" s="67"/>
      <c r="G158" s="9">
        <f>G159</f>
        <v>50</v>
      </c>
      <c r="H158" s="9"/>
      <c r="I158" s="9">
        <f>I159</f>
        <v>0</v>
      </c>
      <c r="J158" s="9"/>
    </row>
    <row r="159" spans="1:10" ht="25.5">
      <c r="A159" s="72" t="s">
        <v>152</v>
      </c>
      <c r="B159" s="67" t="s">
        <v>90</v>
      </c>
      <c r="C159" s="67" t="s">
        <v>87</v>
      </c>
      <c r="D159" s="67" t="s">
        <v>87</v>
      </c>
      <c r="E159" s="68" t="s">
        <v>233</v>
      </c>
      <c r="F159" s="67" t="s">
        <v>95</v>
      </c>
      <c r="G159" s="9">
        <f>G160</f>
        <v>50</v>
      </c>
      <c r="H159" s="9"/>
      <c r="I159" s="9">
        <f>I160</f>
        <v>0</v>
      </c>
      <c r="J159" s="9"/>
    </row>
    <row r="160" spans="1:10" ht="25.5">
      <c r="A160" s="72" t="s">
        <v>153</v>
      </c>
      <c r="B160" s="67" t="s">
        <v>90</v>
      </c>
      <c r="C160" s="67" t="s">
        <v>87</v>
      </c>
      <c r="D160" s="67" t="s">
        <v>87</v>
      </c>
      <c r="E160" s="68" t="s">
        <v>233</v>
      </c>
      <c r="F160" s="67" t="s">
        <v>96</v>
      </c>
      <c r="G160" s="9">
        <v>50</v>
      </c>
      <c r="H160" s="9"/>
      <c r="I160" s="9">
        <v>0</v>
      </c>
      <c r="J160" s="9"/>
    </row>
    <row r="161" spans="1:12">
      <c r="A161" s="13" t="s">
        <v>123</v>
      </c>
      <c r="B161" s="14">
        <v>650</v>
      </c>
      <c r="C161" s="14" t="s">
        <v>84</v>
      </c>
      <c r="D161" s="14"/>
      <c r="E161" s="40"/>
      <c r="F161" s="14"/>
      <c r="G161" s="15">
        <f>G162+G178</f>
        <v>8197.0999999999985</v>
      </c>
      <c r="H161" s="36"/>
      <c r="I161" s="15">
        <f>I162+I178</f>
        <v>11457.8</v>
      </c>
      <c r="J161" s="36"/>
    </row>
    <row r="162" spans="1:12">
      <c r="A162" s="25" t="s">
        <v>26</v>
      </c>
      <c r="B162" s="41">
        <v>650</v>
      </c>
      <c r="C162" s="41" t="s">
        <v>84</v>
      </c>
      <c r="D162" s="41" t="s">
        <v>80</v>
      </c>
      <c r="E162" s="42"/>
      <c r="F162" s="41"/>
      <c r="G162" s="29">
        <f>G163</f>
        <v>8047.0999999999995</v>
      </c>
      <c r="H162" s="29"/>
      <c r="I162" s="29">
        <f>I163</f>
        <v>11457.8</v>
      </c>
      <c r="J162" s="29"/>
    </row>
    <row r="163" spans="1:12" ht="51">
      <c r="A163" s="120" t="s">
        <v>311</v>
      </c>
      <c r="B163" s="112" t="s">
        <v>90</v>
      </c>
      <c r="C163" s="112" t="s">
        <v>84</v>
      </c>
      <c r="D163" s="43" t="s">
        <v>80</v>
      </c>
      <c r="E163" s="112" t="s">
        <v>175</v>
      </c>
      <c r="F163" s="112"/>
      <c r="G163" s="9">
        <f>G164</f>
        <v>8047.0999999999995</v>
      </c>
      <c r="H163" s="9"/>
      <c r="I163" s="9">
        <f t="shared" ref="I163" si="4">I164</f>
        <v>11457.8</v>
      </c>
      <c r="J163" s="9"/>
    </row>
    <row r="164" spans="1:12" ht="63.75">
      <c r="A164" s="120" t="s">
        <v>315</v>
      </c>
      <c r="B164" s="112">
        <v>650</v>
      </c>
      <c r="C164" s="112" t="s">
        <v>84</v>
      </c>
      <c r="D164" s="43" t="s">
        <v>80</v>
      </c>
      <c r="E164" s="112" t="s">
        <v>200</v>
      </c>
      <c r="F164" s="123"/>
      <c r="G164" s="9">
        <f>G165+G172+G175</f>
        <v>8047.0999999999995</v>
      </c>
      <c r="H164" s="9"/>
      <c r="I164" s="9">
        <f>I165+I172+I175</f>
        <v>11457.8</v>
      </c>
      <c r="J164" s="9"/>
    </row>
    <row r="165" spans="1:12" ht="89.25" customHeight="1">
      <c r="A165" s="121" t="s">
        <v>322</v>
      </c>
      <c r="B165" s="112">
        <v>650</v>
      </c>
      <c r="C165" s="112" t="s">
        <v>84</v>
      </c>
      <c r="D165" s="43" t="s">
        <v>80</v>
      </c>
      <c r="E165" s="112" t="s">
        <v>177</v>
      </c>
      <c r="F165" s="123"/>
      <c r="G165" s="9">
        <f>G166+G168+G170</f>
        <v>6753.7</v>
      </c>
      <c r="H165" s="9"/>
      <c r="I165" s="9">
        <f>I166+I168+I170</f>
        <v>8026.7</v>
      </c>
      <c r="J165" s="9"/>
    </row>
    <row r="166" spans="1:12" ht="51" customHeight="1">
      <c r="A166" s="72" t="s">
        <v>72</v>
      </c>
      <c r="B166" s="67">
        <v>650</v>
      </c>
      <c r="C166" s="112" t="s">
        <v>84</v>
      </c>
      <c r="D166" s="43" t="s">
        <v>80</v>
      </c>
      <c r="E166" s="112" t="s">
        <v>177</v>
      </c>
      <c r="F166" s="67">
        <v>100</v>
      </c>
      <c r="G166" s="9">
        <f>G167</f>
        <v>5769.4</v>
      </c>
      <c r="H166" s="9"/>
      <c r="I166" s="9">
        <f>I167</f>
        <v>6999.2</v>
      </c>
      <c r="J166" s="9"/>
    </row>
    <row r="167" spans="1:12" ht="18" customHeight="1">
      <c r="A167" s="72" t="s">
        <v>73</v>
      </c>
      <c r="B167" s="67">
        <v>650</v>
      </c>
      <c r="C167" s="112" t="s">
        <v>84</v>
      </c>
      <c r="D167" s="124" t="s">
        <v>80</v>
      </c>
      <c r="E167" s="112" t="s">
        <v>177</v>
      </c>
      <c r="F167" s="67">
        <v>110</v>
      </c>
      <c r="G167" s="9">
        <v>5769.4</v>
      </c>
      <c r="H167" s="9"/>
      <c r="I167" s="9">
        <v>6999.2</v>
      </c>
      <c r="J167" s="9"/>
    </row>
    <row r="168" spans="1:12" ht="27.95" customHeight="1">
      <c r="A168" s="72" t="s">
        <v>152</v>
      </c>
      <c r="B168" s="67">
        <v>650</v>
      </c>
      <c r="C168" s="112" t="s">
        <v>84</v>
      </c>
      <c r="D168" s="124" t="s">
        <v>80</v>
      </c>
      <c r="E168" s="112" t="s">
        <v>177</v>
      </c>
      <c r="F168" s="67">
        <v>200</v>
      </c>
      <c r="G168" s="9">
        <f>G169</f>
        <v>963.3</v>
      </c>
      <c r="H168" s="9"/>
      <c r="I168" s="9">
        <f>I169</f>
        <v>1005.7</v>
      </c>
      <c r="J168" s="9"/>
    </row>
    <row r="169" spans="1:12" ht="27.95" customHeight="1">
      <c r="A169" s="72" t="s">
        <v>153</v>
      </c>
      <c r="B169" s="67">
        <v>650</v>
      </c>
      <c r="C169" s="112" t="s">
        <v>84</v>
      </c>
      <c r="D169" s="124" t="s">
        <v>80</v>
      </c>
      <c r="E169" s="112" t="s">
        <v>177</v>
      </c>
      <c r="F169" s="67">
        <v>240</v>
      </c>
      <c r="G169" s="9">
        <v>963.3</v>
      </c>
      <c r="H169" s="9"/>
      <c r="I169" s="9">
        <v>1005.7</v>
      </c>
      <c r="J169" s="9"/>
      <c r="L169" s="109"/>
    </row>
    <row r="170" spans="1:12" ht="16.5">
      <c r="A170" s="72" t="s">
        <v>46</v>
      </c>
      <c r="B170" s="67">
        <v>650</v>
      </c>
      <c r="C170" s="112" t="s">
        <v>84</v>
      </c>
      <c r="D170" s="124" t="s">
        <v>80</v>
      </c>
      <c r="E170" s="112" t="s">
        <v>177</v>
      </c>
      <c r="F170" s="67">
        <v>800</v>
      </c>
      <c r="G170" s="9">
        <f>G171</f>
        <v>21</v>
      </c>
      <c r="H170" s="9"/>
      <c r="I170" s="9">
        <f>I171</f>
        <v>21.8</v>
      </c>
      <c r="J170" s="9"/>
      <c r="L170" s="109"/>
    </row>
    <row r="171" spans="1:12" ht="16.5">
      <c r="A171" s="72" t="s">
        <v>47</v>
      </c>
      <c r="B171" s="67">
        <v>650</v>
      </c>
      <c r="C171" s="112" t="s">
        <v>84</v>
      </c>
      <c r="D171" s="124" t="s">
        <v>80</v>
      </c>
      <c r="E171" s="112" t="s">
        <v>177</v>
      </c>
      <c r="F171" s="67">
        <v>850</v>
      </c>
      <c r="G171" s="9">
        <v>21</v>
      </c>
      <c r="H171" s="9"/>
      <c r="I171" s="9">
        <v>21.8</v>
      </c>
      <c r="J171" s="9"/>
      <c r="L171" s="109"/>
    </row>
    <row r="172" spans="1:12" ht="27.95" customHeight="1">
      <c r="A172" s="72" t="s">
        <v>234</v>
      </c>
      <c r="B172" s="112" t="s">
        <v>90</v>
      </c>
      <c r="C172" s="112" t="s">
        <v>84</v>
      </c>
      <c r="D172" s="124" t="s">
        <v>80</v>
      </c>
      <c r="E172" s="112" t="s">
        <v>235</v>
      </c>
      <c r="F172" s="112"/>
      <c r="G172" s="9">
        <f>G173</f>
        <v>1280.5</v>
      </c>
      <c r="H172" s="9"/>
      <c r="I172" s="9">
        <f>I173</f>
        <v>3392.3</v>
      </c>
      <c r="J172" s="9"/>
      <c r="L172" s="109"/>
    </row>
    <row r="173" spans="1:12" ht="51" customHeight="1">
      <c r="A173" s="72" t="s">
        <v>72</v>
      </c>
      <c r="B173" s="67">
        <v>650</v>
      </c>
      <c r="C173" s="112" t="s">
        <v>84</v>
      </c>
      <c r="D173" s="43" t="s">
        <v>80</v>
      </c>
      <c r="E173" s="112" t="s">
        <v>235</v>
      </c>
      <c r="F173" s="67">
        <v>100</v>
      </c>
      <c r="G173" s="9">
        <f>G174</f>
        <v>1280.5</v>
      </c>
      <c r="H173" s="9"/>
      <c r="I173" s="9">
        <f>I174</f>
        <v>3392.3</v>
      </c>
      <c r="J173" s="9"/>
      <c r="L173" s="109"/>
    </row>
    <row r="174" spans="1:12" ht="17.25" customHeight="1">
      <c r="A174" s="72" t="s">
        <v>73</v>
      </c>
      <c r="B174" s="67">
        <v>650</v>
      </c>
      <c r="C174" s="112" t="s">
        <v>84</v>
      </c>
      <c r="D174" s="124" t="s">
        <v>80</v>
      </c>
      <c r="E174" s="112" t="s">
        <v>235</v>
      </c>
      <c r="F174" s="67">
        <v>110</v>
      </c>
      <c r="G174" s="9">
        <v>1280.5</v>
      </c>
      <c r="H174" s="9"/>
      <c r="I174" s="9">
        <v>3392.3</v>
      </c>
      <c r="J174" s="9"/>
      <c r="L174" s="109"/>
    </row>
    <row r="175" spans="1:12" ht="25.5">
      <c r="A175" s="72" t="s">
        <v>236</v>
      </c>
      <c r="B175" s="112" t="s">
        <v>90</v>
      </c>
      <c r="C175" s="112" t="s">
        <v>84</v>
      </c>
      <c r="D175" s="124" t="s">
        <v>80</v>
      </c>
      <c r="E175" s="112" t="s">
        <v>237</v>
      </c>
      <c r="F175" s="112"/>
      <c r="G175" s="9">
        <f>G176</f>
        <v>12.9</v>
      </c>
      <c r="H175" s="9"/>
      <c r="I175" s="9">
        <f>I176</f>
        <v>38.799999999999997</v>
      </c>
      <c r="J175" s="9"/>
    </row>
    <row r="176" spans="1:12" ht="51" customHeight="1">
      <c r="A176" s="72" t="s">
        <v>72</v>
      </c>
      <c r="B176" s="67">
        <v>650</v>
      </c>
      <c r="C176" s="112" t="s">
        <v>84</v>
      </c>
      <c r="D176" s="43" t="s">
        <v>80</v>
      </c>
      <c r="E176" s="112" t="s">
        <v>237</v>
      </c>
      <c r="F176" s="67">
        <v>100</v>
      </c>
      <c r="G176" s="9">
        <f>G177</f>
        <v>12.9</v>
      </c>
      <c r="H176" s="9"/>
      <c r="I176" s="9">
        <f>I177</f>
        <v>38.799999999999997</v>
      </c>
      <c r="J176" s="9"/>
    </row>
    <row r="177" spans="1:10">
      <c r="A177" s="72" t="s">
        <v>73</v>
      </c>
      <c r="B177" s="67">
        <v>650</v>
      </c>
      <c r="C177" s="112" t="s">
        <v>84</v>
      </c>
      <c r="D177" s="124" t="s">
        <v>80</v>
      </c>
      <c r="E177" s="112" t="s">
        <v>237</v>
      </c>
      <c r="F177" s="67">
        <v>110</v>
      </c>
      <c r="G177" s="9">
        <v>12.9</v>
      </c>
      <c r="H177" s="9"/>
      <c r="I177" s="9">
        <v>38.799999999999997</v>
      </c>
      <c r="J177" s="9"/>
    </row>
    <row r="178" spans="1:10">
      <c r="A178" s="25" t="s">
        <v>135</v>
      </c>
      <c r="B178" s="104" t="s">
        <v>90</v>
      </c>
      <c r="C178" s="104" t="s">
        <v>84</v>
      </c>
      <c r="D178" s="105" t="s">
        <v>82</v>
      </c>
      <c r="E178" s="104"/>
      <c r="F178" s="104"/>
      <c r="G178" s="106">
        <f t="shared" ref="G178:G182" si="5">G179</f>
        <v>150</v>
      </c>
      <c r="H178" s="29"/>
      <c r="I178" s="106">
        <f t="shared" ref="I178:I182" si="6">I179</f>
        <v>0</v>
      </c>
      <c r="J178" s="29"/>
    </row>
    <row r="179" spans="1:10" ht="51">
      <c r="A179" s="120" t="s">
        <v>311</v>
      </c>
      <c r="B179" s="112" t="s">
        <v>90</v>
      </c>
      <c r="C179" s="112" t="s">
        <v>84</v>
      </c>
      <c r="D179" s="124" t="s">
        <v>82</v>
      </c>
      <c r="E179" s="112" t="s">
        <v>175</v>
      </c>
      <c r="F179" s="9"/>
      <c r="G179" s="37">
        <f t="shared" si="5"/>
        <v>150</v>
      </c>
      <c r="H179" s="9"/>
      <c r="I179" s="37">
        <f t="shared" si="6"/>
        <v>0</v>
      </c>
      <c r="J179" s="9"/>
    </row>
    <row r="180" spans="1:10" ht="63.75">
      <c r="A180" s="120" t="s">
        <v>315</v>
      </c>
      <c r="B180" s="112">
        <v>650</v>
      </c>
      <c r="C180" s="112" t="s">
        <v>84</v>
      </c>
      <c r="D180" s="124" t="s">
        <v>82</v>
      </c>
      <c r="E180" s="112" t="s">
        <v>200</v>
      </c>
      <c r="F180" s="9"/>
      <c r="G180" s="32">
        <f t="shared" si="5"/>
        <v>150</v>
      </c>
      <c r="H180" s="10"/>
      <c r="I180" s="32">
        <f t="shared" si="6"/>
        <v>0</v>
      </c>
      <c r="J180" s="10"/>
    </row>
    <row r="181" spans="1:10" ht="76.5">
      <c r="A181" s="120" t="s">
        <v>317</v>
      </c>
      <c r="B181" s="112">
        <v>650</v>
      </c>
      <c r="C181" s="112" t="s">
        <v>84</v>
      </c>
      <c r="D181" s="124" t="s">
        <v>82</v>
      </c>
      <c r="E181" s="112" t="s">
        <v>238</v>
      </c>
      <c r="F181" s="123"/>
      <c r="G181" s="32">
        <f t="shared" si="5"/>
        <v>150</v>
      </c>
      <c r="H181" s="10"/>
      <c r="I181" s="32">
        <f t="shared" si="6"/>
        <v>0</v>
      </c>
      <c r="J181" s="10"/>
    </row>
    <row r="182" spans="1:10" ht="25.5">
      <c r="A182" s="72" t="s">
        <v>152</v>
      </c>
      <c r="B182" s="67">
        <v>650</v>
      </c>
      <c r="C182" s="67" t="s">
        <v>84</v>
      </c>
      <c r="D182" s="68" t="s">
        <v>82</v>
      </c>
      <c r="E182" s="112" t="s">
        <v>238</v>
      </c>
      <c r="F182" s="67">
        <v>200</v>
      </c>
      <c r="G182" s="9">
        <f t="shared" si="5"/>
        <v>150</v>
      </c>
      <c r="H182" s="10"/>
      <c r="I182" s="9">
        <f t="shared" si="6"/>
        <v>0</v>
      </c>
      <c r="J182" s="10"/>
    </row>
    <row r="183" spans="1:10" ht="25.5">
      <c r="A183" s="72" t="s">
        <v>153</v>
      </c>
      <c r="B183" s="67">
        <v>650</v>
      </c>
      <c r="C183" s="67" t="s">
        <v>84</v>
      </c>
      <c r="D183" s="68" t="s">
        <v>82</v>
      </c>
      <c r="E183" s="112" t="s">
        <v>238</v>
      </c>
      <c r="F183" s="67">
        <v>240</v>
      </c>
      <c r="G183" s="9">
        <v>150</v>
      </c>
      <c r="H183" s="10"/>
      <c r="I183" s="9">
        <v>0</v>
      </c>
      <c r="J183" s="10"/>
    </row>
    <row r="184" spans="1:10">
      <c r="A184" s="13" t="s">
        <v>27</v>
      </c>
      <c r="B184" s="14">
        <v>650</v>
      </c>
      <c r="C184" s="14">
        <v>10</v>
      </c>
      <c r="D184" s="40"/>
      <c r="E184" s="14"/>
      <c r="F184" s="14"/>
      <c r="G184" s="15">
        <f t="shared" ref="G184:I189" si="7">G185</f>
        <v>180</v>
      </c>
      <c r="H184" s="15"/>
      <c r="I184" s="15">
        <f t="shared" si="7"/>
        <v>180</v>
      </c>
      <c r="J184" s="15"/>
    </row>
    <row r="185" spans="1:10">
      <c r="A185" s="25" t="s">
        <v>28</v>
      </c>
      <c r="B185" s="41">
        <v>650</v>
      </c>
      <c r="C185" s="41">
        <v>10</v>
      </c>
      <c r="D185" s="42" t="s">
        <v>80</v>
      </c>
      <c r="E185" s="41"/>
      <c r="F185" s="41"/>
      <c r="G185" s="29">
        <f t="shared" si="7"/>
        <v>180</v>
      </c>
      <c r="H185" s="29"/>
      <c r="I185" s="29">
        <f t="shared" si="7"/>
        <v>180</v>
      </c>
      <c r="J185" s="29"/>
    </row>
    <row r="186" spans="1:10" ht="53.25" customHeight="1">
      <c r="A186" s="111" t="s">
        <v>288</v>
      </c>
      <c r="B186" s="12">
        <v>650</v>
      </c>
      <c r="C186" s="12">
        <v>10</v>
      </c>
      <c r="D186" s="43" t="s">
        <v>80</v>
      </c>
      <c r="E186" s="67" t="s">
        <v>179</v>
      </c>
      <c r="F186" s="12"/>
      <c r="G186" s="9">
        <f t="shared" si="7"/>
        <v>180</v>
      </c>
      <c r="H186" s="31"/>
      <c r="I186" s="9">
        <f t="shared" si="7"/>
        <v>180</v>
      </c>
      <c r="J186" s="31"/>
    </row>
    <row r="187" spans="1:10" ht="75" customHeight="1">
      <c r="A187" s="111" t="s">
        <v>318</v>
      </c>
      <c r="B187" s="12">
        <v>650</v>
      </c>
      <c r="C187" s="12">
        <v>10</v>
      </c>
      <c r="D187" s="43" t="s">
        <v>80</v>
      </c>
      <c r="E187" s="12" t="s">
        <v>201</v>
      </c>
      <c r="F187" s="12"/>
      <c r="G187" s="9">
        <f>G189</f>
        <v>180</v>
      </c>
      <c r="H187" s="31"/>
      <c r="I187" s="9">
        <f>I189</f>
        <v>180</v>
      </c>
      <c r="J187" s="31"/>
    </row>
    <row r="188" spans="1:10" ht="88.5" customHeight="1">
      <c r="A188" s="111" t="s">
        <v>319</v>
      </c>
      <c r="B188" s="12">
        <v>650</v>
      </c>
      <c r="C188" s="12">
        <v>10</v>
      </c>
      <c r="D188" s="43" t="s">
        <v>80</v>
      </c>
      <c r="E188" s="12" t="s">
        <v>181</v>
      </c>
      <c r="F188" s="12"/>
      <c r="G188" s="9">
        <f>G189</f>
        <v>180</v>
      </c>
      <c r="H188" s="31"/>
      <c r="I188" s="9">
        <f>I189</f>
        <v>180</v>
      </c>
      <c r="J188" s="31"/>
    </row>
    <row r="189" spans="1:10">
      <c r="A189" s="6" t="s">
        <v>75</v>
      </c>
      <c r="B189" s="12">
        <v>650</v>
      </c>
      <c r="C189" s="12">
        <v>10</v>
      </c>
      <c r="D189" s="43" t="s">
        <v>80</v>
      </c>
      <c r="E189" s="12" t="s">
        <v>181</v>
      </c>
      <c r="F189" s="12">
        <v>300</v>
      </c>
      <c r="G189" s="9">
        <f t="shared" si="7"/>
        <v>180</v>
      </c>
      <c r="H189" s="31"/>
      <c r="I189" s="9">
        <f t="shared" si="7"/>
        <v>180</v>
      </c>
      <c r="J189" s="31"/>
    </row>
    <row r="190" spans="1:10" ht="25.5">
      <c r="A190" s="6" t="s">
        <v>76</v>
      </c>
      <c r="B190" s="12">
        <v>650</v>
      </c>
      <c r="C190" s="12">
        <v>10</v>
      </c>
      <c r="D190" s="43" t="s">
        <v>80</v>
      </c>
      <c r="E190" s="12" t="s">
        <v>181</v>
      </c>
      <c r="F190" s="12">
        <v>320</v>
      </c>
      <c r="G190" s="9">
        <v>180</v>
      </c>
      <c r="H190" s="31"/>
      <c r="I190" s="9">
        <v>180</v>
      </c>
      <c r="J190" s="31"/>
    </row>
    <row r="191" spans="1:10">
      <c r="A191" s="13" t="s">
        <v>29</v>
      </c>
      <c r="B191" s="14">
        <v>650</v>
      </c>
      <c r="C191" s="14">
        <v>11</v>
      </c>
      <c r="D191" s="40"/>
      <c r="E191" s="14"/>
      <c r="F191" s="14"/>
      <c r="G191" s="15">
        <f t="shared" ref="G191:I196" si="8">G192</f>
        <v>40</v>
      </c>
      <c r="H191" s="36"/>
      <c r="I191" s="15">
        <f t="shared" si="8"/>
        <v>0</v>
      </c>
      <c r="J191" s="36"/>
    </row>
    <row r="192" spans="1:10">
      <c r="A192" s="25" t="s">
        <v>77</v>
      </c>
      <c r="B192" s="41">
        <v>650</v>
      </c>
      <c r="C192" s="41">
        <v>11</v>
      </c>
      <c r="D192" s="42" t="s">
        <v>80</v>
      </c>
      <c r="E192" s="41"/>
      <c r="F192" s="41"/>
      <c r="G192" s="29">
        <f t="shared" si="8"/>
        <v>40</v>
      </c>
      <c r="H192" s="30"/>
      <c r="I192" s="29">
        <f t="shared" si="8"/>
        <v>0</v>
      </c>
      <c r="J192" s="30"/>
    </row>
    <row r="193" spans="1:10" ht="38.25">
      <c r="A193" s="111" t="s">
        <v>323</v>
      </c>
      <c r="B193" s="12">
        <v>650</v>
      </c>
      <c r="C193" s="12">
        <v>11</v>
      </c>
      <c r="D193" s="43" t="s">
        <v>80</v>
      </c>
      <c r="E193" s="67" t="s">
        <v>175</v>
      </c>
      <c r="F193" s="12"/>
      <c r="G193" s="9">
        <f t="shared" si="8"/>
        <v>40</v>
      </c>
      <c r="H193" s="31"/>
      <c r="I193" s="9">
        <f t="shared" si="8"/>
        <v>0</v>
      </c>
      <c r="J193" s="31"/>
    </row>
    <row r="194" spans="1:10" ht="63.75">
      <c r="A194" s="111" t="s">
        <v>320</v>
      </c>
      <c r="B194" s="12">
        <v>650</v>
      </c>
      <c r="C194" s="12">
        <v>11</v>
      </c>
      <c r="D194" s="43" t="s">
        <v>80</v>
      </c>
      <c r="E194" s="67" t="s">
        <v>202</v>
      </c>
      <c r="F194" s="12"/>
      <c r="G194" s="9">
        <f>G196</f>
        <v>40</v>
      </c>
      <c r="H194" s="31"/>
      <c r="I194" s="9">
        <f>I196</f>
        <v>0</v>
      </c>
      <c r="J194" s="31"/>
    </row>
    <row r="195" spans="1:10" ht="77.25" customHeight="1">
      <c r="A195" s="111" t="s">
        <v>321</v>
      </c>
      <c r="B195" s="12">
        <v>650</v>
      </c>
      <c r="C195" s="12">
        <v>11</v>
      </c>
      <c r="D195" s="43" t="s">
        <v>80</v>
      </c>
      <c r="E195" s="67" t="s">
        <v>182</v>
      </c>
      <c r="F195" s="12"/>
      <c r="G195" s="9">
        <f>G197</f>
        <v>40</v>
      </c>
      <c r="H195" s="31"/>
      <c r="I195" s="9">
        <f>I197</f>
        <v>0</v>
      </c>
      <c r="J195" s="31"/>
    </row>
    <row r="196" spans="1:10" ht="25.5">
      <c r="A196" s="6" t="s">
        <v>152</v>
      </c>
      <c r="B196" s="12">
        <v>650</v>
      </c>
      <c r="C196" s="12">
        <v>11</v>
      </c>
      <c r="D196" s="43" t="s">
        <v>80</v>
      </c>
      <c r="E196" s="67" t="s">
        <v>182</v>
      </c>
      <c r="F196" s="12">
        <v>200</v>
      </c>
      <c r="G196" s="9">
        <f t="shared" si="8"/>
        <v>40</v>
      </c>
      <c r="H196" s="38"/>
      <c r="I196" s="9">
        <f t="shared" si="8"/>
        <v>0</v>
      </c>
      <c r="J196" s="38"/>
    </row>
    <row r="197" spans="1:10" ht="25.5">
      <c r="A197" s="6" t="s">
        <v>153</v>
      </c>
      <c r="B197" s="12">
        <v>650</v>
      </c>
      <c r="C197" s="12">
        <v>11</v>
      </c>
      <c r="D197" s="43" t="s">
        <v>80</v>
      </c>
      <c r="E197" s="67" t="s">
        <v>182</v>
      </c>
      <c r="F197" s="12">
        <v>240</v>
      </c>
      <c r="G197" s="9">
        <v>40</v>
      </c>
      <c r="H197" s="38"/>
      <c r="I197" s="9">
        <v>0</v>
      </c>
      <c r="J197" s="38"/>
    </row>
    <row r="198" spans="1:10">
      <c r="A198" s="13" t="s">
        <v>30</v>
      </c>
      <c r="B198" s="14">
        <v>650</v>
      </c>
      <c r="C198" s="14">
        <v>12</v>
      </c>
      <c r="D198" s="40"/>
      <c r="E198" s="14"/>
      <c r="F198" s="14"/>
      <c r="G198" s="15">
        <f>G199</f>
        <v>50</v>
      </c>
      <c r="H198" s="36"/>
      <c r="I198" s="15">
        <f>I199</f>
        <v>50</v>
      </c>
      <c r="J198" s="36"/>
    </row>
    <row r="199" spans="1:10">
      <c r="A199" s="25" t="s">
        <v>31</v>
      </c>
      <c r="B199" s="41">
        <v>650</v>
      </c>
      <c r="C199" s="41">
        <v>12</v>
      </c>
      <c r="D199" s="42" t="s">
        <v>82</v>
      </c>
      <c r="E199" s="41"/>
      <c r="F199" s="41"/>
      <c r="G199" s="29">
        <f>G200</f>
        <v>50</v>
      </c>
      <c r="H199" s="30"/>
      <c r="I199" s="29">
        <f>I200</f>
        <v>50</v>
      </c>
      <c r="J199" s="30"/>
    </row>
    <row r="200" spans="1:10">
      <c r="A200" s="6" t="s">
        <v>156</v>
      </c>
      <c r="B200" s="12">
        <v>650</v>
      </c>
      <c r="C200" s="12">
        <v>12</v>
      </c>
      <c r="D200" s="43" t="s">
        <v>82</v>
      </c>
      <c r="E200" s="12" t="s">
        <v>157</v>
      </c>
      <c r="F200" s="12"/>
      <c r="G200" s="9">
        <f>G201</f>
        <v>50</v>
      </c>
      <c r="H200" s="31"/>
      <c r="I200" s="9">
        <f>I201</f>
        <v>50</v>
      </c>
      <c r="J200" s="31"/>
    </row>
    <row r="201" spans="1:10" ht="25.5">
      <c r="A201" s="6" t="s">
        <v>152</v>
      </c>
      <c r="B201" s="12">
        <v>650</v>
      </c>
      <c r="C201" s="12">
        <v>12</v>
      </c>
      <c r="D201" s="43" t="s">
        <v>82</v>
      </c>
      <c r="E201" s="12" t="s">
        <v>141</v>
      </c>
      <c r="F201" s="12">
        <v>200</v>
      </c>
      <c r="G201" s="9">
        <f>G202</f>
        <v>50</v>
      </c>
      <c r="H201" s="31"/>
      <c r="I201" s="9">
        <f>I202</f>
        <v>50</v>
      </c>
      <c r="J201" s="31"/>
    </row>
    <row r="202" spans="1:10" ht="25.5">
      <c r="A202" s="6" t="s">
        <v>153</v>
      </c>
      <c r="B202" s="12">
        <v>650</v>
      </c>
      <c r="C202" s="12">
        <v>12</v>
      </c>
      <c r="D202" s="43" t="s">
        <v>82</v>
      </c>
      <c r="E202" s="12" t="s">
        <v>141</v>
      </c>
      <c r="F202" s="12">
        <v>240</v>
      </c>
      <c r="G202" s="9">
        <v>50</v>
      </c>
      <c r="H202" s="38"/>
      <c r="I202" s="9">
        <v>50</v>
      </c>
      <c r="J202" s="38"/>
    </row>
    <row r="203" spans="1:10">
      <c r="A203" s="18" t="s">
        <v>78</v>
      </c>
      <c r="B203" s="18"/>
      <c r="C203" s="18"/>
      <c r="D203" s="18"/>
      <c r="E203" s="18"/>
      <c r="F203" s="18"/>
      <c r="G203" s="39">
        <f>G14+G52+G60+G75+G98+G151+G161+G184+G191+G198</f>
        <v>52552.4</v>
      </c>
      <c r="H203" s="39">
        <f>H52+H60</f>
        <v>923</v>
      </c>
      <c r="I203" s="39">
        <f>I14+I52+I60+I75+I98+I151+I161+I184+I191+I198</f>
        <v>53551.199999999997</v>
      </c>
      <c r="J203" s="39">
        <f>J52+J60</f>
        <v>933</v>
      </c>
    </row>
  </sheetData>
  <mergeCells count="11">
    <mergeCell ref="A7:J7"/>
    <mergeCell ref="A8:J8"/>
    <mergeCell ref="A9:J9"/>
    <mergeCell ref="A10:J10"/>
    <mergeCell ref="A11:J11"/>
    <mergeCell ref="A6:H6"/>
    <mergeCell ref="F1:J1"/>
    <mergeCell ref="E2:J2"/>
    <mergeCell ref="E3:J3"/>
    <mergeCell ref="E4:J4"/>
    <mergeCell ref="F5:J5"/>
  </mergeCells>
  <pageMargins left="0.70866141732283472" right="0.31496062992125984" top="0.35433070866141736" bottom="0.35433070866141736" header="0.31496062992125984" footer="0.31496062992125984"/>
  <pageSetup paperSize="9" scale="81" fitToHeight="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0"/>
  <sheetViews>
    <sheetView topLeftCell="A75" workbookViewId="0">
      <selection activeCell="D58" sqref="D58"/>
    </sheetView>
  </sheetViews>
  <sheetFormatPr defaultRowHeight="12.75"/>
  <cols>
    <col min="1" max="1" width="55" customWidth="1"/>
    <col min="2" max="2" width="18.28515625" customWidth="1"/>
    <col min="4" max="4" width="12.140625" customWidth="1"/>
  </cols>
  <sheetData>
    <row r="1" spans="1:4" ht="15.75">
      <c r="A1" s="194" t="s">
        <v>353</v>
      </c>
      <c r="B1" s="194"/>
      <c r="C1" s="194"/>
      <c r="D1" s="194"/>
    </row>
    <row r="2" spans="1:4">
      <c r="A2" s="188" t="s">
        <v>207</v>
      </c>
      <c r="B2" s="188"/>
      <c r="C2" s="188"/>
      <c r="D2" s="188"/>
    </row>
    <row r="3" spans="1:4">
      <c r="A3" s="188" t="s">
        <v>88</v>
      </c>
      <c r="B3" s="188"/>
      <c r="C3" s="188"/>
      <c r="D3" s="188"/>
    </row>
    <row r="4" spans="1:4">
      <c r="A4" s="188" t="s">
        <v>1</v>
      </c>
      <c r="B4" s="188"/>
      <c r="C4" s="188"/>
      <c r="D4" s="188"/>
    </row>
    <row r="5" spans="1:4">
      <c r="A5" s="188" t="s">
        <v>379</v>
      </c>
      <c r="B5" s="188"/>
      <c r="C5" s="188"/>
      <c r="D5" s="188"/>
    </row>
    <row r="7" spans="1:4" ht="15.75">
      <c r="A7" s="190" t="s">
        <v>266</v>
      </c>
      <c r="B7" s="190"/>
      <c r="C7" s="190"/>
      <c r="D7" s="190"/>
    </row>
    <row r="8" spans="1:4" ht="15.75">
      <c r="A8" s="190" t="s">
        <v>267</v>
      </c>
      <c r="B8" s="190"/>
      <c r="C8" s="190"/>
      <c r="D8" s="190"/>
    </row>
    <row r="9" spans="1:4" ht="15.75">
      <c r="A9" s="190" t="s">
        <v>268</v>
      </c>
      <c r="B9" s="190"/>
      <c r="C9" s="190"/>
      <c r="D9" s="190"/>
    </row>
    <row r="10" spans="1:4" ht="15.75">
      <c r="A10" s="190" t="s">
        <v>34</v>
      </c>
      <c r="B10" s="190"/>
      <c r="C10" s="190"/>
      <c r="D10" s="190"/>
    </row>
    <row r="11" spans="1:4" ht="15.75">
      <c r="A11" s="191" t="s">
        <v>251</v>
      </c>
      <c r="B11" s="191"/>
      <c r="C11" s="191"/>
      <c r="D11" s="191"/>
    </row>
    <row r="12" spans="1:4" ht="25.5">
      <c r="A12" s="58" t="s">
        <v>2</v>
      </c>
      <c r="B12" s="58" t="s">
        <v>36</v>
      </c>
      <c r="C12" s="58" t="s">
        <v>37</v>
      </c>
      <c r="D12" s="56" t="s">
        <v>38</v>
      </c>
    </row>
    <row r="13" spans="1:4">
      <c r="A13" s="58">
        <v>1</v>
      </c>
      <c r="B13" s="58">
        <v>2</v>
      </c>
      <c r="C13" s="58">
        <v>3</v>
      </c>
      <c r="D13" s="58">
        <v>4</v>
      </c>
    </row>
    <row r="14" spans="1:4" ht="51">
      <c r="A14" s="128" t="s">
        <v>288</v>
      </c>
      <c r="B14" s="129" t="s">
        <v>179</v>
      </c>
      <c r="C14" s="130"/>
      <c r="D14" s="10">
        <f>D15+D19</f>
        <v>230</v>
      </c>
    </row>
    <row r="15" spans="1:4" ht="81">
      <c r="A15" s="131" t="s">
        <v>289</v>
      </c>
      <c r="B15" s="132" t="s">
        <v>187</v>
      </c>
      <c r="C15" s="12"/>
      <c r="D15" s="133">
        <f>D16</f>
        <v>50</v>
      </c>
    </row>
    <row r="16" spans="1:4" ht="89.25" customHeight="1">
      <c r="A16" s="111" t="s">
        <v>290</v>
      </c>
      <c r="B16" s="68" t="s">
        <v>180</v>
      </c>
      <c r="C16" s="12"/>
      <c r="D16" s="9">
        <f>D17</f>
        <v>50</v>
      </c>
    </row>
    <row r="17" spans="1:4" ht="25.5">
      <c r="A17" s="6" t="s">
        <v>152</v>
      </c>
      <c r="B17" s="68" t="s">
        <v>180</v>
      </c>
      <c r="C17" s="12" t="s">
        <v>95</v>
      </c>
      <c r="D17" s="9">
        <f>D18</f>
        <v>50</v>
      </c>
    </row>
    <row r="18" spans="1:4" ht="25.5">
      <c r="A18" s="6" t="s">
        <v>153</v>
      </c>
      <c r="B18" s="68" t="s">
        <v>180</v>
      </c>
      <c r="C18" s="12" t="s">
        <v>96</v>
      </c>
      <c r="D18" s="9">
        <f>'Прил.10 (2015 вед)'!G39</f>
        <v>50</v>
      </c>
    </row>
    <row r="19" spans="1:4" ht="81">
      <c r="A19" s="131" t="s">
        <v>318</v>
      </c>
      <c r="B19" s="134" t="s">
        <v>201</v>
      </c>
      <c r="C19" s="134"/>
      <c r="D19" s="133">
        <f>D21</f>
        <v>180</v>
      </c>
    </row>
    <row r="20" spans="1:4" ht="76.5">
      <c r="A20" s="111" t="s">
        <v>319</v>
      </c>
      <c r="B20" s="12" t="s">
        <v>181</v>
      </c>
      <c r="C20" s="12"/>
      <c r="D20" s="9">
        <f>D21</f>
        <v>180</v>
      </c>
    </row>
    <row r="21" spans="1:4">
      <c r="A21" s="6" t="s">
        <v>75</v>
      </c>
      <c r="B21" s="12" t="s">
        <v>181</v>
      </c>
      <c r="C21" s="12">
        <v>300</v>
      </c>
      <c r="D21" s="9">
        <f t="shared" ref="D21" si="0">D22</f>
        <v>180</v>
      </c>
    </row>
    <row r="22" spans="1:4" ht="25.5">
      <c r="A22" s="6" t="s">
        <v>76</v>
      </c>
      <c r="B22" s="12" t="s">
        <v>181</v>
      </c>
      <c r="C22" s="12">
        <v>320</v>
      </c>
      <c r="D22" s="9">
        <f>'Прил.10 (2015 вед)'!G311</f>
        <v>180</v>
      </c>
    </row>
    <row r="23" spans="1:4" ht="51">
      <c r="A23" s="128" t="s">
        <v>291</v>
      </c>
      <c r="B23" s="129" t="s">
        <v>106</v>
      </c>
      <c r="C23" s="135"/>
      <c r="D23" s="136">
        <f>D28+D24</f>
        <v>2173.5</v>
      </c>
    </row>
    <row r="24" spans="1:4" ht="97.5" customHeight="1">
      <c r="A24" s="137" t="s">
        <v>348</v>
      </c>
      <c r="B24" s="132" t="s">
        <v>346</v>
      </c>
      <c r="C24" s="135"/>
      <c r="D24" s="136">
        <f>D25</f>
        <v>1872.6</v>
      </c>
    </row>
    <row r="25" spans="1:4" ht="114.75">
      <c r="A25" s="20" t="s">
        <v>349</v>
      </c>
      <c r="B25" s="68" t="s">
        <v>347</v>
      </c>
      <c r="C25" s="135"/>
      <c r="D25" s="9">
        <f>D26</f>
        <v>1872.6</v>
      </c>
    </row>
    <row r="26" spans="1:4" ht="25.5">
      <c r="A26" s="19" t="s">
        <v>152</v>
      </c>
      <c r="B26" s="68" t="s">
        <v>347</v>
      </c>
      <c r="C26" s="12" t="s">
        <v>95</v>
      </c>
      <c r="D26" s="9">
        <f>D27</f>
        <v>1872.6</v>
      </c>
    </row>
    <row r="27" spans="1:4" ht="25.5">
      <c r="A27" s="19" t="s">
        <v>153</v>
      </c>
      <c r="B27" s="68" t="s">
        <v>347</v>
      </c>
      <c r="C27" s="12" t="s">
        <v>96</v>
      </c>
      <c r="D27" s="9">
        <f>'Прил.10 (2015 вед)'!G100</f>
        <v>1872.6</v>
      </c>
    </row>
    <row r="28" spans="1:4" ht="69.75" customHeight="1">
      <c r="A28" s="137" t="s">
        <v>292</v>
      </c>
      <c r="B28" s="132" t="s">
        <v>189</v>
      </c>
      <c r="C28" s="134"/>
      <c r="D28" s="133">
        <f>D30</f>
        <v>300.89999999999998</v>
      </c>
    </row>
    <row r="29" spans="1:4" ht="89.25">
      <c r="A29" s="20" t="s">
        <v>293</v>
      </c>
      <c r="B29" s="68" t="s">
        <v>184</v>
      </c>
      <c r="C29" s="12"/>
      <c r="D29" s="9">
        <f>D30</f>
        <v>300.89999999999998</v>
      </c>
    </row>
    <row r="30" spans="1:4" ht="25.5">
      <c r="A30" s="19" t="s">
        <v>152</v>
      </c>
      <c r="B30" s="68" t="s">
        <v>184</v>
      </c>
      <c r="C30" s="12">
        <v>200</v>
      </c>
      <c r="D30" s="9">
        <f>D31</f>
        <v>300.89999999999998</v>
      </c>
    </row>
    <row r="31" spans="1:4" ht="25.5">
      <c r="A31" s="19" t="s">
        <v>153</v>
      </c>
      <c r="B31" s="68" t="s">
        <v>184</v>
      </c>
      <c r="C31" s="12">
        <v>240</v>
      </c>
      <c r="D31" s="138">
        <f>'Прил.10 (2015 вед)'!G116</f>
        <v>300.89999999999998</v>
      </c>
    </row>
    <row r="32" spans="1:4" ht="38.25" customHeight="1">
      <c r="A32" s="139" t="s">
        <v>294</v>
      </c>
      <c r="B32" s="140" t="s">
        <v>163</v>
      </c>
      <c r="C32" s="130"/>
      <c r="D32" s="10">
        <f>D33+D37+D41</f>
        <v>4551.8</v>
      </c>
    </row>
    <row r="33" spans="1:4" ht="81.75" customHeight="1">
      <c r="A33" s="142" t="s">
        <v>298</v>
      </c>
      <c r="B33" s="143" t="s">
        <v>190</v>
      </c>
      <c r="C33" s="134"/>
      <c r="D33" s="133">
        <f>D35</f>
        <v>3341.8</v>
      </c>
    </row>
    <row r="34" spans="1:4" ht="77.25" customHeight="1">
      <c r="A34" s="6" t="s">
        <v>299</v>
      </c>
      <c r="B34" s="43" t="s">
        <v>164</v>
      </c>
      <c r="C34" s="12"/>
      <c r="D34" s="9">
        <f>D35</f>
        <v>3341.8</v>
      </c>
    </row>
    <row r="35" spans="1:4" ht="25.5">
      <c r="A35" s="6" t="s">
        <v>152</v>
      </c>
      <c r="B35" s="43" t="s">
        <v>164</v>
      </c>
      <c r="C35" s="12" t="s">
        <v>95</v>
      </c>
      <c r="D35" s="9">
        <f>D36</f>
        <v>3341.8</v>
      </c>
    </row>
    <row r="36" spans="1:4" ht="25.5">
      <c r="A36" s="6" t="s">
        <v>153</v>
      </c>
      <c r="B36" s="43" t="s">
        <v>164</v>
      </c>
      <c r="C36" s="12" t="s">
        <v>96</v>
      </c>
      <c r="D36" s="9">
        <f>'Прил.10 (2015 вед)'!G140</f>
        <v>3341.8</v>
      </c>
    </row>
    <row r="37" spans="1:4" ht="67.5">
      <c r="A37" s="142" t="s">
        <v>300</v>
      </c>
      <c r="B37" s="143" t="s">
        <v>191</v>
      </c>
      <c r="C37" s="134"/>
      <c r="D37" s="133">
        <f>D39</f>
        <v>210</v>
      </c>
    </row>
    <row r="38" spans="1:4" ht="63.75">
      <c r="A38" s="6" t="s">
        <v>301</v>
      </c>
      <c r="B38" s="43" t="s">
        <v>165</v>
      </c>
      <c r="C38" s="12"/>
      <c r="D38" s="9">
        <f>D39</f>
        <v>210</v>
      </c>
    </row>
    <row r="39" spans="1:4" ht="25.5">
      <c r="A39" s="6" t="s">
        <v>152</v>
      </c>
      <c r="B39" s="43" t="s">
        <v>165</v>
      </c>
      <c r="C39" s="12" t="s">
        <v>95</v>
      </c>
      <c r="D39" s="9">
        <f>D40</f>
        <v>210</v>
      </c>
    </row>
    <row r="40" spans="1:4" ht="25.5">
      <c r="A40" s="6" t="s">
        <v>153</v>
      </c>
      <c r="B40" s="43" t="s">
        <v>165</v>
      </c>
      <c r="C40" s="12" t="s">
        <v>96</v>
      </c>
      <c r="D40" s="9">
        <f>'Прил.10 (2015 вед)'!G145</f>
        <v>210</v>
      </c>
    </row>
    <row r="41" spans="1:4" ht="96" customHeight="1">
      <c r="A41" s="144" t="s">
        <v>295</v>
      </c>
      <c r="B41" s="145" t="s">
        <v>192</v>
      </c>
      <c r="C41" s="134"/>
      <c r="D41" s="133">
        <f>D42</f>
        <v>1000</v>
      </c>
    </row>
    <row r="42" spans="1:4" ht="102" customHeight="1">
      <c r="A42" s="6" t="s">
        <v>296</v>
      </c>
      <c r="B42" s="12" t="s">
        <v>216</v>
      </c>
      <c r="C42" s="12"/>
      <c r="D42" s="9">
        <f>D44</f>
        <v>1000</v>
      </c>
    </row>
    <row r="43" spans="1:4">
      <c r="A43" s="6" t="s">
        <v>46</v>
      </c>
      <c r="B43" s="12" t="s">
        <v>216</v>
      </c>
      <c r="C43" s="12">
        <v>800</v>
      </c>
      <c r="D43" s="9">
        <f>D44</f>
        <v>1000</v>
      </c>
    </row>
    <row r="44" spans="1:4" ht="38.25">
      <c r="A44" s="6" t="s">
        <v>60</v>
      </c>
      <c r="B44" s="12" t="s">
        <v>216</v>
      </c>
      <c r="C44" s="12">
        <v>810</v>
      </c>
      <c r="D44" s="9">
        <f>'Прил.10 (2015 вед)'!G130</f>
        <v>1000</v>
      </c>
    </row>
    <row r="45" spans="1:4" ht="38.25">
      <c r="A45" s="141" t="s">
        <v>302</v>
      </c>
      <c r="B45" s="129" t="s">
        <v>205</v>
      </c>
      <c r="C45" s="146"/>
      <c r="D45" s="136">
        <f>D46</f>
        <v>90</v>
      </c>
    </row>
    <row r="46" spans="1:4" ht="38.25">
      <c r="A46" s="6" t="s">
        <v>303</v>
      </c>
      <c r="B46" s="68" t="s">
        <v>167</v>
      </c>
      <c r="C46" s="12"/>
      <c r="D46" s="69">
        <f>D47</f>
        <v>90</v>
      </c>
    </row>
    <row r="47" spans="1:4" ht="25.5">
      <c r="A47" s="6" t="s">
        <v>152</v>
      </c>
      <c r="B47" s="68" t="s">
        <v>167</v>
      </c>
      <c r="C47" s="12" t="s">
        <v>95</v>
      </c>
      <c r="D47" s="69">
        <f>D48</f>
        <v>90</v>
      </c>
    </row>
    <row r="48" spans="1:4" ht="25.5">
      <c r="A48" s="6" t="s">
        <v>153</v>
      </c>
      <c r="B48" s="68" t="s">
        <v>167</v>
      </c>
      <c r="C48" s="12" t="s">
        <v>96</v>
      </c>
      <c r="D48" s="69">
        <f>'Прил.10 (2015 вед)'!G164</f>
        <v>90</v>
      </c>
    </row>
    <row r="49" spans="1:4" ht="38.25">
      <c r="A49" s="147" t="s">
        <v>304</v>
      </c>
      <c r="B49" s="129" t="s">
        <v>168</v>
      </c>
      <c r="C49" s="130"/>
      <c r="D49" s="10">
        <f>D50+D54+D58+D65</f>
        <v>3412.6000000000004</v>
      </c>
    </row>
    <row r="50" spans="1:4" ht="67.5">
      <c r="A50" s="148" t="s">
        <v>305</v>
      </c>
      <c r="B50" s="132" t="s">
        <v>194</v>
      </c>
      <c r="C50" s="134"/>
      <c r="D50" s="133">
        <f>D52</f>
        <v>796.7</v>
      </c>
    </row>
    <row r="51" spans="1:4" ht="63.75">
      <c r="A51" s="21" t="s">
        <v>306</v>
      </c>
      <c r="B51" s="68" t="s">
        <v>169</v>
      </c>
      <c r="C51" s="12"/>
      <c r="D51" s="9">
        <f>D53</f>
        <v>796.7</v>
      </c>
    </row>
    <row r="52" spans="1:4" ht="25.5">
      <c r="A52" s="6" t="s">
        <v>152</v>
      </c>
      <c r="B52" s="68" t="s">
        <v>169</v>
      </c>
      <c r="C52" s="67" t="s">
        <v>95</v>
      </c>
      <c r="D52" s="9">
        <f>D53</f>
        <v>796.7</v>
      </c>
    </row>
    <row r="53" spans="1:4" ht="25.5">
      <c r="A53" s="6" t="s">
        <v>153</v>
      </c>
      <c r="B53" s="68" t="s">
        <v>169</v>
      </c>
      <c r="C53" s="67" t="s">
        <v>96</v>
      </c>
      <c r="D53" s="9">
        <f>'Прил.10 (2015 вед)'!G203</f>
        <v>796.7</v>
      </c>
    </row>
    <row r="54" spans="1:4" ht="67.5">
      <c r="A54" s="148" t="s">
        <v>324</v>
      </c>
      <c r="B54" s="132" t="s">
        <v>196</v>
      </c>
      <c r="C54" s="134"/>
      <c r="D54" s="133">
        <f>D56</f>
        <v>289</v>
      </c>
    </row>
    <row r="55" spans="1:4" ht="63.75">
      <c r="A55" s="21" t="s">
        <v>325</v>
      </c>
      <c r="B55" s="68" t="s">
        <v>171</v>
      </c>
      <c r="C55" s="12"/>
      <c r="D55" s="9">
        <f>D56</f>
        <v>289</v>
      </c>
    </row>
    <row r="56" spans="1:4" ht="25.5">
      <c r="A56" s="6" t="s">
        <v>152</v>
      </c>
      <c r="B56" s="68" t="s">
        <v>171</v>
      </c>
      <c r="C56" s="67" t="s">
        <v>95</v>
      </c>
      <c r="D56" s="9">
        <f>D57</f>
        <v>289</v>
      </c>
    </row>
    <row r="57" spans="1:4" ht="25.5">
      <c r="A57" s="6" t="s">
        <v>153</v>
      </c>
      <c r="B57" s="68" t="s">
        <v>171</v>
      </c>
      <c r="C57" s="67" t="s">
        <v>96</v>
      </c>
      <c r="D57" s="9">
        <f>'Прил.10 (2015 вед)'!G208</f>
        <v>289</v>
      </c>
    </row>
    <row r="58" spans="1:4" ht="67.5">
      <c r="A58" s="148" t="s">
        <v>307</v>
      </c>
      <c r="B58" s="132" t="s">
        <v>197</v>
      </c>
      <c r="C58" s="134"/>
      <c r="D58" s="133">
        <f>D60+D62</f>
        <v>840</v>
      </c>
    </row>
    <row r="59" spans="1:4" ht="63.75" customHeight="1">
      <c r="A59" s="21" t="s">
        <v>308</v>
      </c>
      <c r="B59" s="68" t="s">
        <v>173</v>
      </c>
      <c r="C59" s="12"/>
      <c r="D59" s="9">
        <f>D60</f>
        <v>720</v>
      </c>
    </row>
    <row r="60" spans="1:4" ht="25.5">
      <c r="A60" s="6" t="s">
        <v>152</v>
      </c>
      <c r="B60" s="68" t="s">
        <v>173</v>
      </c>
      <c r="C60" s="67" t="s">
        <v>95</v>
      </c>
      <c r="D60" s="9">
        <f>D61</f>
        <v>720</v>
      </c>
    </row>
    <row r="61" spans="1:4" ht="25.5">
      <c r="A61" s="6" t="s">
        <v>153</v>
      </c>
      <c r="B61" s="68" t="s">
        <v>173</v>
      </c>
      <c r="C61" s="67" t="s">
        <v>96</v>
      </c>
      <c r="D61" s="9">
        <f>'Прил.10 (2015 вед)'!G213</f>
        <v>720</v>
      </c>
    </row>
    <row r="62" spans="1:4" ht="89.25">
      <c r="A62" s="73" t="s">
        <v>330</v>
      </c>
      <c r="B62" s="68" t="s">
        <v>329</v>
      </c>
      <c r="C62" s="12"/>
      <c r="D62" s="9">
        <f>D63</f>
        <v>120</v>
      </c>
    </row>
    <row r="63" spans="1:4" ht="25.5">
      <c r="A63" s="72" t="s">
        <v>152</v>
      </c>
      <c r="B63" s="68" t="s">
        <v>329</v>
      </c>
      <c r="C63" s="67" t="s">
        <v>95</v>
      </c>
      <c r="D63" s="9">
        <f>D64</f>
        <v>120</v>
      </c>
    </row>
    <row r="64" spans="1:4" ht="25.5">
      <c r="A64" s="72" t="s">
        <v>153</v>
      </c>
      <c r="B64" s="68" t="s">
        <v>329</v>
      </c>
      <c r="C64" s="67" t="s">
        <v>96</v>
      </c>
      <c r="D64" s="9">
        <f>'Прил.10 (2015 вед)'!G248</f>
        <v>120</v>
      </c>
    </row>
    <row r="65" spans="1:4" ht="67.5">
      <c r="A65" s="148" t="s">
        <v>309</v>
      </c>
      <c r="B65" s="132" t="s">
        <v>198</v>
      </c>
      <c r="C65" s="134"/>
      <c r="D65" s="133">
        <f>D66+D69</f>
        <v>1486.9</v>
      </c>
    </row>
    <row r="66" spans="1:4" ht="63" customHeight="1">
      <c r="A66" s="21" t="s">
        <v>310</v>
      </c>
      <c r="B66" s="68" t="s">
        <v>172</v>
      </c>
      <c r="C66" s="12"/>
      <c r="D66" s="9">
        <f>D67</f>
        <v>1066</v>
      </c>
    </row>
    <row r="67" spans="1:4" ht="25.5">
      <c r="A67" s="6" t="s">
        <v>152</v>
      </c>
      <c r="B67" s="68" t="s">
        <v>172</v>
      </c>
      <c r="C67" s="67" t="s">
        <v>95</v>
      </c>
      <c r="D67" s="9">
        <f>D68</f>
        <v>1066</v>
      </c>
    </row>
    <row r="68" spans="1:4" ht="25.5">
      <c r="A68" s="6" t="s">
        <v>153</v>
      </c>
      <c r="B68" s="68" t="s">
        <v>172</v>
      </c>
      <c r="C68" s="67" t="s">
        <v>96</v>
      </c>
      <c r="D68" s="9">
        <f>'Прил.10 (2015 вед)'!G218</f>
        <v>1066</v>
      </c>
    </row>
    <row r="69" spans="1:4" ht="63.75">
      <c r="A69" s="21" t="s">
        <v>310</v>
      </c>
      <c r="B69" s="68" t="s">
        <v>355</v>
      </c>
      <c r="C69" s="12"/>
      <c r="D69" s="9">
        <f>D70</f>
        <v>420.9</v>
      </c>
    </row>
    <row r="70" spans="1:4" ht="25.5">
      <c r="A70" s="6" t="s">
        <v>152</v>
      </c>
      <c r="B70" s="68" t="s">
        <v>355</v>
      </c>
      <c r="C70" s="67" t="s">
        <v>95</v>
      </c>
      <c r="D70" s="9">
        <f>D71</f>
        <v>420.9</v>
      </c>
    </row>
    <row r="71" spans="1:4" ht="25.5">
      <c r="A71" s="6" t="s">
        <v>153</v>
      </c>
      <c r="B71" s="68" t="s">
        <v>355</v>
      </c>
      <c r="C71" s="67" t="s">
        <v>96</v>
      </c>
      <c r="D71" s="9">
        <f>'Прил.10 (2015 вед)'!G223</f>
        <v>420.9</v>
      </c>
    </row>
    <row r="72" spans="1:4" ht="39.75" customHeight="1">
      <c r="A72" s="149" t="s">
        <v>311</v>
      </c>
      <c r="B72" s="123" t="s">
        <v>175</v>
      </c>
      <c r="C72" s="123"/>
      <c r="D72" s="10">
        <f>D73+D90+D99</f>
        <v>6940</v>
      </c>
    </row>
    <row r="73" spans="1:4" ht="55.5" customHeight="1">
      <c r="A73" s="150" t="s">
        <v>315</v>
      </c>
      <c r="B73" s="151" t="s">
        <v>200</v>
      </c>
      <c r="C73" s="151"/>
      <c r="D73" s="133">
        <f>D74+D81+D84+D87</f>
        <v>6430</v>
      </c>
    </row>
    <row r="74" spans="1:4" ht="76.5">
      <c r="A74" s="121" t="s">
        <v>316</v>
      </c>
      <c r="B74" s="112" t="s">
        <v>177</v>
      </c>
      <c r="C74" s="123"/>
      <c r="D74" s="9">
        <f>D75+D77+D79</f>
        <v>5285.6</v>
      </c>
    </row>
    <row r="75" spans="1:4" ht="51">
      <c r="A75" s="72" t="s">
        <v>72</v>
      </c>
      <c r="B75" s="112" t="s">
        <v>177</v>
      </c>
      <c r="C75" s="67">
        <v>100</v>
      </c>
      <c r="D75" s="9">
        <f>D76</f>
        <v>4351</v>
      </c>
    </row>
    <row r="76" spans="1:4">
      <c r="A76" s="72" t="s">
        <v>73</v>
      </c>
      <c r="B76" s="112" t="s">
        <v>177</v>
      </c>
      <c r="C76" s="67">
        <v>110</v>
      </c>
      <c r="D76" s="9">
        <f>'Прил.10 (2015 вед)'!G274</f>
        <v>4351</v>
      </c>
    </row>
    <row r="77" spans="1:4" ht="25.5">
      <c r="A77" s="72" t="s">
        <v>152</v>
      </c>
      <c r="B77" s="112" t="s">
        <v>177</v>
      </c>
      <c r="C77" s="67">
        <v>200</v>
      </c>
      <c r="D77" s="9">
        <f>D78</f>
        <v>914.1</v>
      </c>
    </row>
    <row r="78" spans="1:4" ht="25.5">
      <c r="A78" s="72" t="s">
        <v>153</v>
      </c>
      <c r="B78" s="112" t="s">
        <v>177</v>
      </c>
      <c r="C78" s="67">
        <v>240</v>
      </c>
      <c r="D78" s="9">
        <f>'Прил.10 (2015 вед)'!G278</f>
        <v>914.1</v>
      </c>
    </row>
    <row r="79" spans="1:4">
      <c r="A79" s="72" t="s">
        <v>46</v>
      </c>
      <c r="B79" s="112" t="s">
        <v>177</v>
      </c>
      <c r="C79" s="67">
        <v>800</v>
      </c>
      <c r="D79" s="9">
        <f>D80</f>
        <v>20.5</v>
      </c>
    </row>
    <row r="80" spans="1:4">
      <c r="A80" s="72" t="s">
        <v>47</v>
      </c>
      <c r="B80" s="112" t="s">
        <v>177</v>
      </c>
      <c r="C80" s="67">
        <v>850</v>
      </c>
      <c r="D80" s="9">
        <f>'Прил.10 (2015 вед)'!G282</f>
        <v>20.5</v>
      </c>
    </row>
    <row r="81" spans="1:4" ht="25.5">
      <c r="A81" s="72" t="s">
        <v>234</v>
      </c>
      <c r="B81" s="112" t="s">
        <v>235</v>
      </c>
      <c r="C81" s="112"/>
      <c r="D81" s="37">
        <f>D82</f>
        <v>915.70000000000016</v>
      </c>
    </row>
    <row r="82" spans="1:4" ht="51">
      <c r="A82" s="72" t="s">
        <v>72</v>
      </c>
      <c r="B82" s="112" t="s">
        <v>235</v>
      </c>
      <c r="C82" s="67">
        <v>100</v>
      </c>
      <c r="D82" s="37">
        <f>D83</f>
        <v>915.70000000000016</v>
      </c>
    </row>
    <row r="83" spans="1:4">
      <c r="A83" s="72" t="s">
        <v>73</v>
      </c>
      <c r="B83" s="112" t="s">
        <v>235</v>
      </c>
      <c r="C83" s="67">
        <v>110</v>
      </c>
      <c r="D83" s="37">
        <f>'Прил.10 (2015 вед)'!G287</f>
        <v>915.70000000000016</v>
      </c>
    </row>
    <row r="84" spans="1:4" ht="25.5">
      <c r="A84" s="72" t="s">
        <v>236</v>
      </c>
      <c r="B84" s="112" t="s">
        <v>237</v>
      </c>
      <c r="C84" s="112"/>
      <c r="D84" s="37">
        <f>D85</f>
        <v>16</v>
      </c>
    </row>
    <row r="85" spans="1:4" ht="51">
      <c r="A85" s="72" t="s">
        <v>72</v>
      </c>
      <c r="B85" s="112" t="s">
        <v>177</v>
      </c>
      <c r="C85" s="67">
        <v>100</v>
      </c>
      <c r="D85" s="37">
        <f>D86</f>
        <v>16</v>
      </c>
    </row>
    <row r="86" spans="1:4">
      <c r="A86" s="72" t="s">
        <v>73</v>
      </c>
      <c r="B86" s="112" t="s">
        <v>237</v>
      </c>
      <c r="C86" s="67">
        <v>110</v>
      </c>
      <c r="D86" s="37">
        <f>'Прил.10 (2015 вед)'!G291</f>
        <v>16</v>
      </c>
    </row>
    <row r="87" spans="1:4" ht="63.75" customHeight="1">
      <c r="A87" s="120" t="s">
        <v>317</v>
      </c>
      <c r="B87" s="112" t="s">
        <v>238</v>
      </c>
      <c r="C87" s="123"/>
      <c r="D87" s="37">
        <f>D88</f>
        <v>212.7</v>
      </c>
    </row>
    <row r="88" spans="1:4" ht="25.5">
      <c r="A88" s="72" t="s">
        <v>152</v>
      </c>
      <c r="B88" s="112" t="s">
        <v>238</v>
      </c>
      <c r="C88" s="67">
        <v>200</v>
      </c>
      <c r="D88" s="32">
        <f>D89</f>
        <v>212.7</v>
      </c>
    </row>
    <row r="89" spans="1:4" ht="25.5">
      <c r="A89" s="72" t="s">
        <v>153</v>
      </c>
      <c r="B89" s="112" t="s">
        <v>238</v>
      </c>
      <c r="C89" s="67">
        <v>240</v>
      </c>
      <c r="D89" s="32">
        <f>'Прил.10 (2015 вед)'!G298</f>
        <v>212.7</v>
      </c>
    </row>
    <row r="90" spans="1:4" ht="67.5">
      <c r="A90" s="150" t="s">
        <v>312</v>
      </c>
      <c r="B90" s="132" t="s">
        <v>199</v>
      </c>
      <c r="C90" s="145"/>
      <c r="D90" s="133">
        <f>D91+D96</f>
        <v>505</v>
      </c>
    </row>
    <row r="91" spans="1:4" ht="76.5">
      <c r="A91" s="121" t="s">
        <v>313</v>
      </c>
      <c r="B91" s="68" t="s">
        <v>176</v>
      </c>
      <c r="C91" s="67"/>
      <c r="D91" s="9">
        <f>D93</f>
        <v>430</v>
      </c>
    </row>
    <row r="92" spans="1:4" ht="51">
      <c r="A92" s="72" t="s">
        <v>72</v>
      </c>
      <c r="B92" s="68" t="s">
        <v>176</v>
      </c>
      <c r="C92" s="67">
        <v>100</v>
      </c>
      <c r="D92" s="9">
        <f>D93</f>
        <v>430</v>
      </c>
    </row>
    <row r="93" spans="1:4">
      <c r="A93" s="72" t="s">
        <v>73</v>
      </c>
      <c r="B93" s="68" t="s">
        <v>176</v>
      </c>
      <c r="C93" s="67">
        <v>110</v>
      </c>
      <c r="D93" s="9">
        <f>'Прил.10 (2015 вед)'!G261</f>
        <v>430</v>
      </c>
    </row>
    <row r="94" spans="1:4" ht="25.5" hidden="1">
      <c r="A94" s="72" t="s">
        <v>149</v>
      </c>
      <c r="B94" s="68" t="s">
        <v>176</v>
      </c>
      <c r="C94" s="67">
        <v>111</v>
      </c>
      <c r="D94" s="9">
        <f>296+89</f>
        <v>385</v>
      </c>
    </row>
    <row r="95" spans="1:4" hidden="1">
      <c r="A95" s="72" t="s">
        <v>74</v>
      </c>
      <c r="B95" s="68" t="s">
        <v>176</v>
      </c>
      <c r="C95" s="67">
        <v>112</v>
      </c>
      <c r="D95" s="9">
        <f>45</f>
        <v>45</v>
      </c>
    </row>
    <row r="96" spans="1:4" ht="63.75">
      <c r="A96" s="120" t="s">
        <v>314</v>
      </c>
      <c r="B96" s="68" t="s">
        <v>233</v>
      </c>
      <c r="C96" s="67"/>
      <c r="D96" s="9">
        <f>D97</f>
        <v>75</v>
      </c>
    </row>
    <row r="97" spans="1:4" ht="25.5">
      <c r="A97" s="72" t="s">
        <v>152</v>
      </c>
      <c r="B97" s="68" t="s">
        <v>233</v>
      </c>
      <c r="C97" s="67" t="s">
        <v>95</v>
      </c>
      <c r="D97" s="9">
        <f>D98</f>
        <v>75</v>
      </c>
    </row>
    <row r="98" spans="1:4" ht="25.5">
      <c r="A98" s="72" t="s">
        <v>153</v>
      </c>
      <c r="B98" s="68" t="s">
        <v>233</v>
      </c>
      <c r="C98" s="67" t="s">
        <v>96</v>
      </c>
      <c r="D98" s="9">
        <f>'Прил.10 (2015 вед)'!G266</f>
        <v>75</v>
      </c>
    </row>
    <row r="99" spans="1:4" ht="67.5">
      <c r="A99" s="131" t="s">
        <v>320</v>
      </c>
      <c r="B99" s="145" t="s">
        <v>202</v>
      </c>
      <c r="C99" s="134"/>
      <c r="D99" s="133">
        <f>D101</f>
        <v>5</v>
      </c>
    </row>
    <row r="100" spans="1:4" ht="63" customHeight="1">
      <c r="A100" s="111" t="s">
        <v>321</v>
      </c>
      <c r="B100" s="67" t="s">
        <v>182</v>
      </c>
      <c r="C100" s="12"/>
      <c r="D100" s="9">
        <f>D101</f>
        <v>5</v>
      </c>
    </row>
    <row r="101" spans="1:4" ht="25.5">
      <c r="A101" s="6" t="s">
        <v>152</v>
      </c>
      <c r="B101" s="67" t="s">
        <v>182</v>
      </c>
      <c r="C101" s="12">
        <v>200</v>
      </c>
      <c r="D101" s="9">
        <f t="shared" ref="D101" si="1">D102</f>
        <v>5</v>
      </c>
    </row>
    <row r="102" spans="1:4" ht="25.5">
      <c r="A102" s="6" t="s">
        <v>153</v>
      </c>
      <c r="B102" s="67" t="s">
        <v>182</v>
      </c>
      <c r="C102" s="12">
        <v>240</v>
      </c>
      <c r="D102" s="9">
        <f>'Прил.10 (2015 вед)'!G319</f>
        <v>5</v>
      </c>
    </row>
    <row r="103" spans="1:4" ht="24.75" customHeight="1">
      <c r="A103" s="98" t="s">
        <v>227</v>
      </c>
      <c r="B103" s="123" t="s">
        <v>228</v>
      </c>
      <c r="C103" s="135"/>
      <c r="D103" s="10">
        <f>D104+D107+D113+D110</f>
        <v>1993.3999999999999</v>
      </c>
    </row>
    <row r="104" spans="1:4" ht="108">
      <c r="A104" s="152" t="s">
        <v>376</v>
      </c>
      <c r="B104" s="151" t="s">
        <v>370</v>
      </c>
      <c r="C104" s="145"/>
      <c r="D104" s="133">
        <f>D105</f>
        <v>1300</v>
      </c>
    </row>
    <row r="105" spans="1:4" ht="25.5">
      <c r="A105" s="72" t="s">
        <v>152</v>
      </c>
      <c r="B105" s="112" t="s">
        <v>370</v>
      </c>
      <c r="C105" s="67" t="s">
        <v>95</v>
      </c>
      <c r="D105" s="9">
        <f>D106</f>
        <v>1300</v>
      </c>
    </row>
    <row r="106" spans="1:4" ht="25.5">
      <c r="A106" s="72" t="s">
        <v>153</v>
      </c>
      <c r="B106" s="112" t="s">
        <v>370</v>
      </c>
      <c r="C106" s="67" t="s">
        <v>96</v>
      </c>
      <c r="D106" s="9">
        <f>'Прил.10 (2015 вед)'!G227</f>
        <v>1300</v>
      </c>
    </row>
    <row r="107" spans="1:4" ht="108">
      <c r="A107" s="152" t="s">
        <v>377</v>
      </c>
      <c r="B107" s="151" t="s">
        <v>378</v>
      </c>
      <c r="C107" s="145"/>
      <c r="D107" s="133">
        <f>D108</f>
        <v>13.1</v>
      </c>
    </row>
    <row r="108" spans="1:4" ht="25.5">
      <c r="A108" s="72" t="s">
        <v>152</v>
      </c>
      <c r="B108" s="112" t="s">
        <v>378</v>
      </c>
      <c r="C108" s="67" t="s">
        <v>95</v>
      </c>
      <c r="D108" s="9">
        <f>D109</f>
        <v>13.1</v>
      </c>
    </row>
    <row r="109" spans="1:4" ht="25.5">
      <c r="A109" s="72" t="s">
        <v>153</v>
      </c>
      <c r="B109" s="112" t="s">
        <v>378</v>
      </c>
      <c r="C109" s="67" t="s">
        <v>96</v>
      </c>
      <c r="D109" s="9">
        <f>'Прил.10 (2015 вед)'!G231</f>
        <v>13.1</v>
      </c>
    </row>
    <row r="110" spans="1:4" ht="108">
      <c r="A110" s="152" t="s">
        <v>375</v>
      </c>
      <c r="B110" s="151" t="s">
        <v>372</v>
      </c>
      <c r="C110" s="67"/>
      <c r="D110" s="9">
        <f>D111</f>
        <v>300</v>
      </c>
    </row>
    <row r="111" spans="1:4" ht="25.5">
      <c r="A111" s="72" t="s">
        <v>152</v>
      </c>
      <c r="B111" s="112" t="s">
        <v>372</v>
      </c>
      <c r="C111" s="67" t="s">
        <v>95</v>
      </c>
      <c r="D111" s="9">
        <f>D112</f>
        <v>300</v>
      </c>
    </row>
    <row r="112" spans="1:4" ht="25.5">
      <c r="A112" s="72" t="s">
        <v>153</v>
      </c>
      <c r="B112" s="112" t="s">
        <v>372</v>
      </c>
      <c r="C112" s="67" t="s">
        <v>96</v>
      </c>
      <c r="D112" s="9">
        <f>'Прил.10 (2015 вед)'!G235</f>
        <v>300</v>
      </c>
    </row>
    <row r="113" spans="1:4" ht="40.5">
      <c r="A113" s="152" t="s">
        <v>229</v>
      </c>
      <c r="B113" s="151" t="s">
        <v>230</v>
      </c>
      <c r="C113" s="145"/>
      <c r="D113" s="133">
        <f>D114</f>
        <v>380.29999999999995</v>
      </c>
    </row>
    <row r="114" spans="1:4" ht="25.5">
      <c r="A114" s="72" t="s">
        <v>152</v>
      </c>
      <c r="B114" s="112" t="s">
        <v>230</v>
      </c>
      <c r="C114" s="67" t="s">
        <v>95</v>
      </c>
      <c r="D114" s="9">
        <f>D115</f>
        <v>380.29999999999995</v>
      </c>
    </row>
    <row r="115" spans="1:4" ht="25.5">
      <c r="A115" s="72" t="s">
        <v>153</v>
      </c>
      <c r="B115" s="112" t="s">
        <v>230</v>
      </c>
      <c r="C115" s="67" t="s">
        <v>96</v>
      </c>
      <c r="D115" s="9">
        <f>'Прил.10 (2015 вед)'!G303</f>
        <v>380.29999999999995</v>
      </c>
    </row>
    <row r="116" spans="1:4" ht="38.25">
      <c r="A116" s="98" t="s">
        <v>366</v>
      </c>
      <c r="B116" s="123" t="s">
        <v>364</v>
      </c>
      <c r="C116" s="67"/>
      <c r="D116" s="10">
        <f>D117</f>
        <v>205</v>
      </c>
    </row>
    <row r="117" spans="1:4" ht="54">
      <c r="A117" s="152" t="s">
        <v>367</v>
      </c>
      <c r="B117" s="151" t="s">
        <v>365</v>
      </c>
      <c r="C117" s="67"/>
      <c r="D117" s="133">
        <f>D118</f>
        <v>205</v>
      </c>
    </row>
    <row r="118" spans="1:4" ht="25.5">
      <c r="A118" s="72" t="s">
        <v>152</v>
      </c>
      <c r="B118" s="112" t="s">
        <v>365</v>
      </c>
      <c r="C118" s="67" t="s">
        <v>95</v>
      </c>
      <c r="D118" s="9">
        <f>D119</f>
        <v>205</v>
      </c>
    </row>
    <row r="119" spans="1:4" ht="25.5">
      <c r="A119" s="72" t="s">
        <v>153</v>
      </c>
      <c r="B119" s="112" t="s">
        <v>365</v>
      </c>
      <c r="C119" s="67" t="s">
        <v>96</v>
      </c>
      <c r="D119" s="9">
        <f>'Прил.10 (2015 вед)'!G157</f>
        <v>205</v>
      </c>
    </row>
    <row r="120" spans="1:4">
      <c r="A120" s="98" t="s">
        <v>156</v>
      </c>
      <c r="B120" s="123">
        <v>6000000</v>
      </c>
      <c r="C120" s="20"/>
      <c r="D120" s="156">
        <f>D121+D128+D131+D134+D137+D147+D150+D153+D158+D163+D166+D169+D173+D178+D181+D184+D187+D155+D144</f>
        <v>33298.700000000004</v>
      </c>
    </row>
    <row r="121" spans="1:4" ht="13.5">
      <c r="A121" s="142" t="s">
        <v>71</v>
      </c>
      <c r="B121" s="143" t="s">
        <v>145</v>
      </c>
      <c r="C121" s="134"/>
      <c r="D121" s="133">
        <f>D122+D124+D126</f>
        <v>5960.8</v>
      </c>
    </row>
    <row r="122" spans="1:4" ht="51">
      <c r="A122" s="6" t="s">
        <v>72</v>
      </c>
      <c r="B122" s="43" t="s">
        <v>145</v>
      </c>
      <c r="C122" s="12">
        <v>100</v>
      </c>
      <c r="D122" s="9">
        <f>D123</f>
        <v>5543.1</v>
      </c>
    </row>
    <row r="123" spans="1:4">
      <c r="A123" s="6" t="s">
        <v>73</v>
      </c>
      <c r="B123" s="43" t="s">
        <v>145</v>
      </c>
      <c r="C123" s="12">
        <v>110</v>
      </c>
      <c r="D123" s="9">
        <f>'Прил.10 (2015 вед)'!G43</f>
        <v>5543.1</v>
      </c>
    </row>
    <row r="124" spans="1:4" ht="25.5">
      <c r="A124" s="6" t="s">
        <v>152</v>
      </c>
      <c r="B124" s="43" t="s">
        <v>145</v>
      </c>
      <c r="C124" s="12" t="s">
        <v>95</v>
      </c>
      <c r="D124" s="9">
        <f>D125</f>
        <v>401.2</v>
      </c>
    </row>
    <row r="125" spans="1:4" ht="25.5">
      <c r="A125" s="6" t="s">
        <v>153</v>
      </c>
      <c r="B125" s="43" t="s">
        <v>145</v>
      </c>
      <c r="C125" s="12">
        <v>240</v>
      </c>
      <c r="D125" s="9">
        <f>'Прил.10 (2015 вед)'!G47</f>
        <v>401.2</v>
      </c>
    </row>
    <row r="126" spans="1:4">
      <c r="A126" s="6" t="s">
        <v>46</v>
      </c>
      <c r="B126" s="43" t="s">
        <v>145</v>
      </c>
      <c r="C126" s="12">
        <v>800</v>
      </c>
      <c r="D126" s="9">
        <f>D127</f>
        <v>16.5</v>
      </c>
    </row>
    <row r="127" spans="1:4">
      <c r="A127" s="6" t="s">
        <v>47</v>
      </c>
      <c r="B127" s="43" t="s">
        <v>145</v>
      </c>
      <c r="C127" s="12">
        <v>850</v>
      </c>
      <c r="D127" s="9">
        <f>'Прил.10 (2015 вед)'!G51</f>
        <v>16.5</v>
      </c>
    </row>
    <row r="128" spans="1:4" ht="17.25" customHeight="1">
      <c r="A128" s="137" t="s">
        <v>162</v>
      </c>
      <c r="B128" s="153">
        <v>6000203</v>
      </c>
      <c r="C128" s="137"/>
      <c r="D128" s="154">
        <f>D129</f>
        <v>1630</v>
      </c>
    </row>
    <row r="129" spans="1:4" ht="63.75">
      <c r="A129" s="20" t="s">
        <v>147</v>
      </c>
      <c r="B129" s="43" t="s">
        <v>138</v>
      </c>
      <c r="C129" s="12">
        <v>100</v>
      </c>
      <c r="D129" s="9">
        <f>D130</f>
        <v>1630</v>
      </c>
    </row>
    <row r="130" spans="1:4" ht="25.5">
      <c r="A130" s="6" t="s">
        <v>41</v>
      </c>
      <c r="B130" s="12" t="s">
        <v>138</v>
      </c>
      <c r="C130" s="12">
        <v>120</v>
      </c>
      <c r="D130" s="9">
        <f>'Прил.10 (2015 вед)'!G17</f>
        <v>1630</v>
      </c>
    </row>
    <row r="131" spans="1:4" ht="27">
      <c r="A131" s="152" t="s">
        <v>185</v>
      </c>
      <c r="B131" s="132" t="s">
        <v>139</v>
      </c>
      <c r="C131" s="134"/>
      <c r="D131" s="133">
        <f>D132</f>
        <v>11430</v>
      </c>
    </row>
    <row r="132" spans="1:4" ht="63.75">
      <c r="A132" s="6" t="s">
        <v>147</v>
      </c>
      <c r="B132" s="43" t="s">
        <v>139</v>
      </c>
      <c r="C132" s="12">
        <v>100</v>
      </c>
      <c r="D132" s="9">
        <f>D133</f>
        <v>11430</v>
      </c>
    </row>
    <row r="133" spans="1:4" ht="25.5">
      <c r="A133" s="6" t="s">
        <v>42</v>
      </c>
      <c r="B133" s="43" t="s">
        <v>139</v>
      </c>
      <c r="C133" s="12">
        <v>120</v>
      </c>
      <c r="D133" s="9">
        <f>'Прил.10 (2015 вед)'!G23</f>
        <v>11430</v>
      </c>
    </row>
    <row r="134" spans="1:4" ht="54">
      <c r="A134" s="142" t="s">
        <v>49</v>
      </c>
      <c r="B134" s="143" t="s">
        <v>139</v>
      </c>
      <c r="C134" s="134"/>
      <c r="D134" s="133">
        <f>D135</f>
        <v>388.2</v>
      </c>
    </row>
    <row r="135" spans="1:4">
      <c r="A135" s="6" t="s">
        <v>50</v>
      </c>
      <c r="B135" s="43" t="s">
        <v>139</v>
      </c>
      <c r="C135" s="12">
        <v>500</v>
      </c>
      <c r="D135" s="9">
        <f>D136</f>
        <v>388.2</v>
      </c>
    </row>
    <row r="136" spans="1:4">
      <c r="A136" s="6" t="s">
        <v>51</v>
      </c>
      <c r="B136" s="43" t="s">
        <v>139</v>
      </c>
      <c r="C136" s="12">
        <v>540</v>
      </c>
      <c r="D136" s="9">
        <f>'Прил.4 (2015)'!G27+'Прил.4 (2015)'!G55+'Прил.4 (2015)'!G190</f>
        <v>388.2</v>
      </c>
    </row>
    <row r="137" spans="1:4" ht="13.5">
      <c r="A137" s="155" t="s">
        <v>186</v>
      </c>
      <c r="B137" s="143" t="s">
        <v>141</v>
      </c>
      <c r="C137" s="134"/>
      <c r="D137" s="133">
        <f>D138+D140+D142</f>
        <v>2486.8999999999996</v>
      </c>
    </row>
    <row r="138" spans="1:4" ht="51">
      <c r="A138" s="6" t="s">
        <v>148</v>
      </c>
      <c r="B138" s="43" t="s">
        <v>141</v>
      </c>
      <c r="C138" s="12">
        <v>100</v>
      </c>
      <c r="D138" s="9">
        <f>D139</f>
        <v>250</v>
      </c>
    </row>
    <row r="139" spans="1:4" ht="25.5">
      <c r="A139" s="6" t="s">
        <v>41</v>
      </c>
      <c r="B139" s="43" t="s">
        <v>141</v>
      </c>
      <c r="C139" s="12">
        <v>120</v>
      </c>
      <c r="D139" s="9">
        <v>250</v>
      </c>
    </row>
    <row r="140" spans="1:4" ht="25.5">
      <c r="A140" s="6" t="s">
        <v>152</v>
      </c>
      <c r="B140" s="43" t="s">
        <v>141</v>
      </c>
      <c r="C140" s="12">
        <v>200</v>
      </c>
      <c r="D140" s="9">
        <f>D141</f>
        <v>2106.8999999999996</v>
      </c>
    </row>
    <row r="141" spans="1:4" ht="25.5">
      <c r="A141" s="6" t="s">
        <v>153</v>
      </c>
      <c r="B141" s="43" t="s">
        <v>141</v>
      </c>
      <c r="C141" s="12">
        <v>240</v>
      </c>
      <c r="D141" s="9">
        <f>'Прил.4 (2015)'!G50+'Прил.4 (2015)'!G117+'Прил.4 (2015)'!G253</f>
        <v>2106.8999999999996</v>
      </c>
    </row>
    <row r="142" spans="1:4">
      <c r="A142" s="6" t="s">
        <v>46</v>
      </c>
      <c r="B142" s="43" t="s">
        <v>141</v>
      </c>
      <c r="C142" s="12">
        <v>800</v>
      </c>
      <c r="D142" s="9">
        <f>D143</f>
        <v>130</v>
      </c>
    </row>
    <row r="143" spans="1:4">
      <c r="A143" s="6" t="s">
        <v>47</v>
      </c>
      <c r="B143" s="43" t="s">
        <v>141</v>
      </c>
      <c r="C143" s="12">
        <v>850</v>
      </c>
      <c r="D143" s="9">
        <f>'Прил.10 (2015 вед)'!G62</f>
        <v>130</v>
      </c>
    </row>
    <row r="144" spans="1:4" ht="27">
      <c r="A144" s="142" t="s">
        <v>373</v>
      </c>
      <c r="B144" s="134" t="s">
        <v>374</v>
      </c>
      <c r="C144" s="134"/>
      <c r="D144" s="133">
        <f>D145</f>
        <v>1319.2</v>
      </c>
    </row>
    <row r="145" spans="1:4">
      <c r="A145" s="6" t="s">
        <v>46</v>
      </c>
      <c r="B145" s="43" t="s">
        <v>374</v>
      </c>
      <c r="C145" s="12" t="s">
        <v>100</v>
      </c>
      <c r="D145" s="9">
        <f>D146</f>
        <v>1319.2</v>
      </c>
    </row>
    <row r="146" spans="1:4" ht="38.25">
      <c r="A146" s="6" t="s">
        <v>60</v>
      </c>
      <c r="B146" s="43" t="s">
        <v>374</v>
      </c>
      <c r="C146" s="12" t="s">
        <v>101</v>
      </c>
      <c r="D146" s="9">
        <f>'Прил.10 (2015 вед)'!G134</f>
        <v>1319.2</v>
      </c>
    </row>
    <row r="147" spans="1:4" ht="13.5">
      <c r="A147" s="142" t="s">
        <v>70</v>
      </c>
      <c r="B147" s="134" t="s">
        <v>144</v>
      </c>
      <c r="C147" s="134"/>
      <c r="D147" s="133">
        <f>D148</f>
        <v>630</v>
      </c>
    </row>
    <row r="148" spans="1:4">
      <c r="A148" s="6" t="s">
        <v>46</v>
      </c>
      <c r="B148" s="12" t="s">
        <v>144</v>
      </c>
      <c r="C148" s="12">
        <v>800</v>
      </c>
      <c r="D148" s="9">
        <f>D149</f>
        <v>630</v>
      </c>
    </row>
    <row r="149" spans="1:4" ht="38.25">
      <c r="A149" s="20" t="s">
        <v>60</v>
      </c>
      <c r="B149" s="12" t="s">
        <v>144</v>
      </c>
      <c r="C149" s="12">
        <v>810</v>
      </c>
      <c r="D149" s="9">
        <f>'Прил.10 (2015 вед)'!G182</f>
        <v>630</v>
      </c>
    </row>
    <row r="150" spans="1:4" ht="27">
      <c r="A150" s="142" t="s">
        <v>217</v>
      </c>
      <c r="B150" s="143" t="s">
        <v>218</v>
      </c>
      <c r="C150" s="134"/>
      <c r="D150" s="133">
        <f>D151</f>
        <v>395.9</v>
      </c>
    </row>
    <row r="151" spans="1:4" ht="25.5">
      <c r="A151" s="6" t="s">
        <v>152</v>
      </c>
      <c r="B151" s="43" t="s">
        <v>218</v>
      </c>
      <c r="C151" s="12" t="s">
        <v>95</v>
      </c>
      <c r="D151" s="9">
        <f>D152</f>
        <v>395.9</v>
      </c>
    </row>
    <row r="152" spans="1:4" ht="25.5">
      <c r="A152" s="6" t="s">
        <v>153</v>
      </c>
      <c r="B152" s="43" t="s">
        <v>218</v>
      </c>
      <c r="C152" s="12" t="s">
        <v>96</v>
      </c>
      <c r="D152" s="9">
        <f>'Прил.10 (2015 вед)'!G173</f>
        <v>395.9</v>
      </c>
    </row>
    <row r="153" spans="1:4" ht="13.5">
      <c r="A153" s="142" t="s">
        <v>52</v>
      </c>
      <c r="B153" s="143" t="s">
        <v>140</v>
      </c>
      <c r="C153" s="134"/>
      <c r="D153" s="133">
        <f>D154</f>
        <v>150</v>
      </c>
    </row>
    <row r="154" spans="1:4">
      <c r="A154" s="6" t="s">
        <v>53</v>
      </c>
      <c r="B154" s="43" t="s">
        <v>140</v>
      </c>
      <c r="C154" s="12">
        <v>870</v>
      </c>
      <c r="D154" s="9">
        <f>'Прил.10 (2015 вед)'!G32</f>
        <v>150</v>
      </c>
    </row>
    <row r="155" spans="1:4" ht="40.5">
      <c r="A155" s="142" t="s">
        <v>103</v>
      </c>
      <c r="B155" s="143" t="s">
        <v>219</v>
      </c>
      <c r="C155" s="134"/>
      <c r="D155" s="133">
        <f>D156</f>
        <v>109.6</v>
      </c>
    </row>
    <row r="156" spans="1:4">
      <c r="A156" s="6" t="s">
        <v>46</v>
      </c>
      <c r="B156" s="43" t="s">
        <v>219</v>
      </c>
      <c r="C156" s="12" t="s">
        <v>100</v>
      </c>
      <c r="D156" s="9">
        <f>D157</f>
        <v>109.6</v>
      </c>
    </row>
    <row r="157" spans="1:4" ht="38.25">
      <c r="A157" s="20" t="s">
        <v>60</v>
      </c>
      <c r="B157" s="43" t="s">
        <v>219</v>
      </c>
      <c r="C157" s="12" t="s">
        <v>101</v>
      </c>
      <c r="D157" s="9">
        <f>'Прил.10 (2015 вед)'!G177</f>
        <v>109.6</v>
      </c>
    </row>
    <row r="158" spans="1:4" ht="27">
      <c r="A158" s="142" t="s">
        <v>54</v>
      </c>
      <c r="B158" s="143" t="s">
        <v>142</v>
      </c>
      <c r="C158" s="134"/>
      <c r="D158" s="133">
        <f>D159+D161</f>
        <v>724</v>
      </c>
    </row>
    <row r="159" spans="1:4" ht="51">
      <c r="A159" s="6" t="s">
        <v>40</v>
      </c>
      <c r="B159" s="43" t="s">
        <v>142</v>
      </c>
      <c r="C159" s="12">
        <v>100</v>
      </c>
      <c r="D159" s="9">
        <f>D160</f>
        <v>597</v>
      </c>
    </row>
    <row r="160" spans="1:4" ht="25.5">
      <c r="A160" s="6" t="s">
        <v>42</v>
      </c>
      <c r="B160" s="43" t="s">
        <v>142</v>
      </c>
      <c r="C160" s="12">
        <v>120</v>
      </c>
      <c r="D160" s="9">
        <f>'Прил.10 (2015 вед)'!G73</f>
        <v>597</v>
      </c>
    </row>
    <row r="161" spans="1:4" ht="25.5">
      <c r="A161" s="6" t="s">
        <v>153</v>
      </c>
      <c r="B161" s="43" t="s">
        <v>142</v>
      </c>
      <c r="C161" s="12">
        <v>200</v>
      </c>
      <c r="D161" s="9">
        <f>D162</f>
        <v>127</v>
      </c>
    </row>
    <row r="162" spans="1:4" ht="25.5">
      <c r="A162" s="6" t="s">
        <v>153</v>
      </c>
      <c r="B162" s="43" t="s">
        <v>142</v>
      </c>
      <c r="C162" s="12">
        <v>240</v>
      </c>
      <c r="D162" s="9">
        <f>'Прил.10 (2015 вед)'!G77</f>
        <v>127</v>
      </c>
    </row>
    <row r="163" spans="1:4" ht="54">
      <c r="A163" s="142" t="s">
        <v>368</v>
      </c>
      <c r="B163" s="143" t="s">
        <v>240</v>
      </c>
      <c r="C163" s="12"/>
      <c r="D163" s="133">
        <f>D164</f>
        <v>3786.4</v>
      </c>
    </row>
    <row r="164" spans="1:4">
      <c r="A164" s="72" t="s">
        <v>50</v>
      </c>
      <c r="B164" s="43" t="s">
        <v>240</v>
      </c>
      <c r="C164" s="12" t="s">
        <v>93</v>
      </c>
      <c r="D164" s="9">
        <f>D165</f>
        <v>3786.4</v>
      </c>
    </row>
    <row r="165" spans="1:4">
      <c r="A165" s="72" t="s">
        <v>51</v>
      </c>
      <c r="B165" s="43" t="s">
        <v>240</v>
      </c>
      <c r="C165" s="12" t="s">
        <v>94</v>
      </c>
      <c r="D165" s="9">
        <f>'Прил.10 (2015 вед)'!G185</f>
        <v>3786.4</v>
      </c>
    </row>
    <row r="166" spans="1:4" ht="27">
      <c r="A166" s="142" t="s">
        <v>223</v>
      </c>
      <c r="B166" s="143" t="s">
        <v>224</v>
      </c>
      <c r="C166" s="134"/>
      <c r="D166" s="133">
        <f>D167</f>
        <v>76.5</v>
      </c>
    </row>
    <row r="167" spans="1:4">
      <c r="A167" s="72" t="s">
        <v>50</v>
      </c>
      <c r="B167" s="12" t="s">
        <v>224</v>
      </c>
      <c r="C167" s="12" t="s">
        <v>93</v>
      </c>
      <c r="D167" s="9">
        <f>D168</f>
        <v>76.5</v>
      </c>
    </row>
    <row r="168" spans="1:4">
      <c r="A168" s="72" t="s">
        <v>51</v>
      </c>
      <c r="B168" s="12" t="s">
        <v>224</v>
      </c>
      <c r="C168" s="12" t="s">
        <v>94</v>
      </c>
      <c r="D168" s="9">
        <f>'Прил.10 (2015 вед)'!G188</f>
        <v>76.5</v>
      </c>
    </row>
    <row r="169" spans="1:4" ht="27">
      <c r="A169" s="142" t="s">
        <v>214</v>
      </c>
      <c r="B169" s="143" t="s">
        <v>215</v>
      </c>
      <c r="C169" s="12"/>
      <c r="D169" s="133">
        <f>D170</f>
        <v>1823.7</v>
      </c>
    </row>
    <row r="170" spans="1:4">
      <c r="A170" s="72" t="s">
        <v>43</v>
      </c>
      <c r="B170" s="43" t="s">
        <v>215</v>
      </c>
      <c r="C170" s="12">
        <v>200</v>
      </c>
      <c r="D170" s="9">
        <f>D171</f>
        <v>1823.7</v>
      </c>
    </row>
    <row r="171" spans="1:4" ht="25.5">
      <c r="A171" s="72" t="s">
        <v>44</v>
      </c>
      <c r="B171" s="43" t="s">
        <v>215</v>
      </c>
      <c r="C171" s="12">
        <v>240</v>
      </c>
      <c r="D171" s="9">
        <f>'Прил.10 (2015 вед)'!G123</f>
        <v>1823.7</v>
      </c>
    </row>
    <row r="172" spans="1:4" hidden="1">
      <c r="A172" s="6"/>
      <c r="B172" s="43"/>
      <c r="C172" s="12"/>
      <c r="D172" s="9"/>
    </row>
    <row r="173" spans="1:4" ht="28.5" customHeight="1">
      <c r="A173" s="142" t="s">
        <v>350</v>
      </c>
      <c r="B173" s="143" t="s">
        <v>212</v>
      </c>
      <c r="C173" s="12"/>
      <c r="D173" s="133">
        <f>D174+D176</f>
        <v>80</v>
      </c>
    </row>
    <row r="174" spans="1:4" ht="51">
      <c r="A174" s="23" t="s">
        <v>40</v>
      </c>
      <c r="B174" s="43" t="s">
        <v>212</v>
      </c>
      <c r="C174" s="12" t="s">
        <v>91</v>
      </c>
      <c r="D174" s="9">
        <f>D175</f>
        <v>41</v>
      </c>
    </row>
    <row r="175" spans="1:4" ht="25.5">
      <c r="A175" s="19" t="s">
        <v>41</v>
      </c>
      <c r="B175" s="43" t="s">
        <v>212</v>
      </c>
      <c r="C175" s="12">
        <v>120</v>
      </c>
      <c r="D175" s="9">
        <f>'Прил.10 (2015 вед)'!G85</f>
        <v>41</v>
      </c>
    </row>
    <row r="176" spans="1:4" ht="25.5">
      <c r="A176" s="19" t="s">
        <v>152</v>
      </c>
      <c r="B176" s="43" t="s">
        <v>212</v>
      </c>
      <c r="C176" s="12">
        <v>200</v>
      </c>
      <c r="D176" s="9">
        <f>D177</f>
        <v>39</v>
      </c>
    </row>
    <row r="177" spans="1:4" ht="25.5">
      <c r="A177" s="19" t="s">
        <v>153</v>
      </c>
      <c r="B177" s="43" t="s">
        <v>212</v>
      </c>
      <c r="C177" s="12">
        <v>240</v>
      </c>
      <c r="D177" s="9">
        <f>'Прил.10 (2015 вед)'!G88</f>
        <v>39</v>
      </c>
    </row>
    <row r="178" spans="1:4" ht="40.5">
      <c r="A178" s="142" t="s">
        <v>351</v>
      </c>
      <c r="B178" s="143" t="s">
        <v>213</v>
      </c>
      <c r="C178" s="12"/>
      <c r="D178" s="133">
        <f>D179</f>
        <v>40</v>
      </c>
    </row>
    <row r="179" spans="1:4" ht="25.5">
      <c r="A179" s="19" t="s">
        <v>152</v>
      </c>
      <c r="B179" s="43" t="s">
        <v>213</v>
      </c>
      <c r="C179" s="12">
        <v>200</v>
      </c>
      <c r="D179" s="9">
        <f>D180</f>
        <v>40</v>
      </c>
    </row>
    <row r="180" spans="1:4" ht="25.5">
      <c r="A180" s="19" t="s">
        <v>153</v>
      </c>
      <c r="B180" s="43" t="s">
        <v>213</v>
      </c>
      <c r="C180" s="12">
        <v>240</v>
      </c>
      <c r="D180" s="9">
        <f>'Прил.10 (2015 вед)'!G93</f>
        <v>40</v>
      </c>
    </row>
    <row r="181" spans="1:4" ht="54">
      <c r="A181" s="142" t="s">
        <v>369</v>
      </c>
      <c r="B181" s="143" t="s">
        <v>243</v>
      </c>
      <c r="C181" s="12"/>
      <c r="D181" s="133">
        <f>D182</f>
        <v>199.3</v>
      </c>
    </row>
    <row r="182" spans="1:4">
      <c r="A182" s="72" t="s">
        <v>50</v>
      </c>
      <c r="B182" s="12" t="s">
        <v>243</v>
      </c>
      <c r="C182" s="12" t="s">
        <v>93</v>
      </c>
      <c r="D182" s="9">
        <f>D183</f>
        <v>199.3</v>
      </c>
    </row>
    <row r="183" spans="1:4">
      <c r="A183" s="72" t="s">
        <v>51</v>
      </c>
      <c r="B183" s="12" t="s">
        <v>243</v>
      </c>
      <c r="C183" s="12" t="s">
        <v>94</v>
      </c>
      <c r="D183" s="9">
        <f>'Прил.10 (2015 вед)'!G191</f>
        <v>199.3</v>
      </c>
    </row>
    <row r="184" spans="1:4" ht="27">
      <c r="A184" s="142" t="s">
        <v>225</v>
      </c>
      <c r="B184" s="143" t="s">
        <v>226</v>
      </c>
      <c r="C184" s="12"/>
      <c r="D184" s="133">
        <f>D185</f>
        <v>71.2</v>
      </c>
    </row>
    <row r="185" spans="1:4">
      <c r="A185" s="72" t="s">
        <v>50</v>
      </c>
      <c r="B185" s="12" t="s">
        <v>226</v>
      </c>
      <c r="C185" s="12" t="s">
        <v>93</v>
      </c>
      <c r="D185" s="9">
        <f>D186</f>
        <v>71.2</v>
      </c>
    </row>
    <row r="186" spans="1:4">
      <c r="A186" s="72" t="s">
        <v>51</v>
      </c>
      <c r="B186" s="12" t="s">
        <v>226</v>
      </c>
      <c r="C186" s="12" t="s">
        <v>94</v>
      </c>
      <c r="D186" s="9">
        <f>'Прил.10 (2015 вед)'!G194</f>
        <v>71.2</v>
      </c>
    </row>
    <row r="187" spans="1:4" ht="40.5">
      <c r="A187" s="142" t="s">
        <v>69</v>
      </c>
      <c r="B187" s="143" t="s">
        <v>220</v>
      </c>
      <c r="C187" s="12"/>
      <c r="D187" s="133">
        <f>D188</f>
        <v>1997</v>
      </c>
    </row>
    <row r="188" spans="1:4">
      <c r="A188" s="6" t="s">
        <v>46</v>
      </c>
      <c r="B188" s="12" t="s">
        <v>220</v>
      </c>
      <c r="C188" s="12">
        <v>800</v>
      </c>
      <c r="D188" s="9">
        <f>D189</f>
        <v>1997</v>
      </c>
    </row>
    <row r="189" spans="1:4" ht="38.25">
      <c r="A189" s="20" t="s">
        <v>60</v>
      </c>
      <c r="B189" s="12" t="s">
        <v>220</v>
      </c>
      <c r="C189" s="12">
        <v>810</v>
      </c>
      <c r="D189" s="9">
        <f>'Прил.10 (2015 вед)'!G197</f>
        <v>1997</v>
      </c>
    </row>
    <row r="190" spans="1:4" s="179" customFormat="1">
      <c r="A190" s="98" t="s">
        <v>121</v>
      </c>
      <c r="B190" s="172"/>
      <c r="C190" s="172"/>
      <c r="D190" s="38">
        <f>D14+D23+D32+D45+D49+D72+D103+D120+D116</f>
        <v>52895.000000000007</v>
      </c>
    </row>
  </sheetData>
  <mergeCells count="10">
    <mergeCell ref="A9:D9"/>
    <mergeCell ref="A10:D10"/>
    <mergeCell ref="A11:D11"/>
    <mergeCell ref="A8:D8"/>
    <mergeCell ref="A1:D1"/>
    <mergeCell ref="A2:D2"/>
    <mergeCell ref="A3:D3"/>
    <mergeCell ref="A4:D4"/>
    <mergeCell ref="A5:D5"/>
    <mergeCell ref="A7:D7"/>
  </mergeCells>
  <pageMargins left="0.9055118110236221" right="0.31496062992125984" top="0.35433070866141736" bottom="0.35433070866141736" header="0.31496062992125984" footer="0.31496062992125984"/>
  <pageSetup paperSize="9" scale="95" fitToHeight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7"/>
  <sheetViews>
    <sheetView topLeftCell="A78" workbookViewId="0">
      <selection activeCell="A91" sqref="A91"/>
    </sheetView>
  </sheetViews>
  <sheetFormatPr defaultRowHeight="12.75"/>
  <cols>
    <col min="1" max="1" width="55" customWidth="1"/>
    <col min="2" max="2" width="18.28515625" customWidth="1"/>
    <col min="4" max="5" width="12.7109375" customWidth="1"/>
  </cols>
  <sheetData>
    <row r="1" spans="1:9" ht="15.75">
      <c r="A1" s="194" t="s">
        <v>269</v>
      </c>
      <c r="B1" s="194"/>
      <c r="C1" s="194"/>
      <c r="D1" s="194"/>
      <c r="E1" s="194"/>
    </row>
    <row r="2" spans="1:9">
      <c r="A2" s="188" t="s">
        <v>207</v>
      </c>
      <c r="B2" s="188"/>
      <c r="C2" s="188"/>
      <c r="D2" s="188"/>
      <c r="E2" s="188"/>
    </row>
    <row r="3" spans="1:9">
      <c r="A3" s="188" t="s">
        <v>88</v>
      </c>
      <c r="B3" s="188"/>
      <c r="C3" s="188"/>
      <c r="D3" s="188"/>
      <c r="E3" s="188"/>
    </row>
    <row r="4" spans="1:9">
      <c r="A4" s="188" t="s">
        <v>1</v>
      </c>
      <c r="B4" s="188"/>
      <c r="C4" s="188"/>
      <c r="D4" s="188"/>
      <c r="E4" s="188"/>
    </row>
    <row r="5" spans="1:9">
      <c r="A5" s="188" t="s">
        <v>286</v>
      </c>
      <c r="B5" s="188"/>
      <c r="C5" s="188"/>
      <c r="D5" s="188"/>
      <c r="E5" s="188"/>
    </row>
    <row r="7" spans="1:9" ht="15.75">
      <c r="A7" s="190" t="s">
        <v>266</v>
      </c>
      <c r="B7" s="190"/>
      <c r="C7" s="190"/>
      <c r="D7" s="190"/>
    </row>
    <row r="8" spans="1:9" ht="15.75">
      <c r="A8" s="190" t="s">
        <v>267</v>
      </c>
      <c r="B8" s="190"/>
      <c r="C8" s="190"/>
      <c r="D8" s="190"/>
    </row>
    <row r="9" spans="1:9" ht="15.75">
      <c r="A9" s="190" t="s">
        <v>268</v>
      </c>
      <c r="B9" s="190"/>
      <c r="C9" s="190"/>
      <c r="D9" s="190"/>
    </row>
    <row r="10" spans="1:9" ht="15.75">
      <c r="A10" s="190" t="s">
        <v>34</v>
      </c>
      <c r="B10" s="190"/>
      <c r="C10" s="190"/>
      <c r="D10" s="190"/>
    </row>
    <row r="11" spans="1:9" ht="15.75">
      <c r="A11" s="193" t="s">
        <v>239</v>
      </c>
      <c r="B11" s="193"/>
      <c r="C11" s="193"/>
      <c r="D11" s="193"/>
      <c r="E11" s="157"/>
      <c r="F11" s="157"/>
      <c r="G11" s="157"/>
      <c r="H11" s="157"/>
      <c r="I11" s="157"/>
    </row>
    <row r="12" spans="1:9" ht="25.5">
      <c r="A12" s="58" t="s">
        <v>2</v>
      </c>
      <c r="B12" s="58" t="s">
        <v>36</v>
      </c>
      <c r="C12" s="58" t="s">
        <v>37</v>
      </c>
      <c r="D12" s="56" t="s">
        <v>116</v>
      </c>
      <c r="E12" s="56" t="s">
        <v>252</v>
      </c>
      <c r="F12" s="158"/>
      <c r="G12" s="158"/>
      <c r="H12" s="158"/>
      <c r="I12" s="158"/>
    </row>
    <row r="13" spans="1:9">
      <c r="A13" s="58">
        <v>1</v>
      </c>
      <c r="B13" s="58">
        <v>2</v>
      </c>
      <c r="C13" s="58">
        <v>3</v>
      </c>
      <c r="D13" s="58">
        <v>4</v>
      </c>
      <c r="E13" s="58">
        <v>5</v>
      </c>
    </row>
    <row r="14" spans="1:9" ht="51">
      <c r="A14" s="128" t="s">
        <v>288</v>
      </c>
      <c r="B14" s="129" t="s">
        <v>179</v>
      </c>
      <c r="C14" s="130"/>
      <c r="D14" s="10">
        <f>D15+D19</f>
        <v>230</v>
      </c>
      <c r="E14" s="10">
        <f>E15+E19</f>
        <v>180</v>
      </c>
    </row>
    <row r="15" spans="1:9" ht="81">
      <c r="A15" s="131" t="s">
        <v>289</v>
      </c>
      <c r="B15" s="132" t="s">
        <v>187</v>
      </c>
      <c r="C15" s="12"/>
      <c r="D15" s="133">
        <f t="shared" ref="D15:E17" si="0">D16</f>
        <v>50</v>
      </c>
      <c r="E15" s="133">
        <f t="shared" si="0"/>
        <v>0</v>
      </c>
    </row>
    <row r="16" spans="1:9" ht="78" customHeight="1">
      <c r="A16" s="111" t="s">
        <v>290</v>
      </c>
      <c r="B16" s="68" t="s">
        <v>180</v>
      </c>
      <c r="C16" s="12"/>
      <c r="D16" s="9">
        <f t="shared" si="0"/>
        <v>50</v>
      </c>
      <c r="E16" s="9">
        <f t="shared" si="0"/>
        <v>0</v>
      </c>
    </row>
    <row r="17" spans="1:5" ht="25.5">
      <c r="A17" s="6" t="s">
        <v>152</v>
      </c>
      <c r="B17" s="68" t="s">
        <v>180</v>
      </c>
      <c r="C17" s="12" t="s">
        <v>95</v>
      </c>
      <c r="D17" s="9">
        <f t="shared" si="0"/>
        <v>50</v>
      </c>
      <c r="E17" s="9">
        <f t="shared" si="0"/>
        <v>0</v>
      </c>
    </row>
    <row r="18" spans="1:5" ht="25.5">
      <c r="A18" s="6" t="s">
        <v>153</v>
      </c>
      <c r="B18" s="68" t="s">
        <v>180</v>
      </c>
      <c r="C18" s="12" t="s">
        <v>96</v>
      </c>
      <c r="D18" s="9">
        <f>'Прил.5 (2016-2017)'!G34</f>
        <v>50</v>
      </c>
      <c r="E18" s="9">
        <f>'Прил.5 (2016-2017)'!H34</f>
        <v>0</v>
      </c>
    </row>
    <row r="19" spans="1:5" ht="81">
      <c r="A19" s="131" t="s">
        <v>318</v>
      </c>
      <c r="B19" s="134" t="s">
        <v>201</v>
      </c>
      <c r="C19" s="134"/>
      <c r="D19" s="133">
        <f>D21</f>
        <v>180</v>
      </c>
      <c r="E19" s="133">
        <f>E21</f>
        <v>180</v>
      </c>
    </row>
    <row r="20" spans="1:5" ht="76.5">
      <c r="A20" s="111" t="s">
        <v>319</v>
      </c>
      <c r="B20" s="12" t="s">
        <v>181</v>
      </c>
      <c r="C20" s="12"/>
      <c r="D20" s="9">
        <f>D21</f>
        <v>180</v>
      </c>
      <c r="E20" s="9">
        <f>E21</f>
        <v>180</v>
      </c>
    </row>
    <row r="21" spans="1:5">
      <c r="A21" s="6" t="s">
        <v>75</v>
      </c>
      <c r="B21" s="12" t="s">
        <v>181</v>
      </c>
      <c r="C21" s="12">
        <v>300</v>
      </c>
      <c r="D21" s="9">
        <f t="shared" ref="D21:E21" si="1">D22</f>
        <v>180</v>
      </c>
      <c r="E21" s="9">
        <f t="shared" si="1"/>
        <v>180</v>
      </c>
    </row>
    <row r="22" spans="1:5" ht="25.5">
      <c r="A22" s="6" t="s">
        <v>76</v>
      </c>
      <c r="B22" s="12" t="s">
        <v>181</v>
      </c>
      <c r="C22" s="12">
        <v>320</v>
      </c>
      <c r="D22" s="9">
        <v>180</v>
      </c>
      <c r="E22" s="9">
        <v>180</v>
      </c>
    </row>
    <row r="23" spans="1:5" ht="51">
      <c r="A23" s="128" t="s">
        <v>291</v>
      </c>
      <c r="B23" s="129" t="s">
        <v>106</v>
      </c>
      <c r="C23" s="135"/>
      <c r="D23" s="136">
        <f>D24</f>
        <v>321</v>
      </c>
      <c r="E23" s="136">
        <f>E24</f>
        <v>0</v>
      </c>
    </row>
    <row r="24" spans="1:5" ht="69.75" customHeight="1">
      <c r="A24" s="137" t="s">
        <v>292</v>
      </c>
      <c r="B24" s="132" t="s">
        <v>189</v>
      </c>
      <c r="C24" s="134"/>
      <c r="D24" s="133">
        <f>D26</f>
        <v>321</v>
      </c>
      <c r="E24" s="133">
        <f>E26</f>
        <v>0</v>
      </c>
    </row>
    <row r="25" spans="1:5" ht="89.25">
      <c r="A25" s="20" t="s">
        <v>188</v>
      </c>
      <c r="B25" s="68" t="s">
        <v>184</v>
      </c>
      <c r="C25" s="12"/>
      <c r="D25" s="9">
        <f>D26</f>
        <v>321</v>
      </c>
      <c r="E25" s="9">
        <f>E26</f>
        <v>0</v>
      </c>
    </row>
    <row r="26" spans="1:5" ht="25.5">
      <c r="A26" s="19" t="s">
        <v>152</v>
      </c>
      <c r="B26" s="68" t="s">
        <v>184</v>
      </c>
      <c r="C26" s="12">
        <v>200</v>
      </c>
      <c r="D26" s="9">
        <f>D27</f>
        <v>321</v>
      </c>
      <c r="E26" s="9">
        <f>E27</f>
        <v>0</v>
      </c>
    </row>
    <row r="27" spans="1:5" ht="25.5">
      <c r="A27" s="19" t="s">
        <v>153</v>
      </c>
      <c r="B27" s="68" t="s">
        <v>184</v>
      </c>
      <c r="C27" s="12">
        <v>240</v>
      </c>
      <c r="D27" s="138">
        <f>'Прил.5 (2016-2017)'!G74</f>
        <v>321</v>
      </c>
      <c r="E27" s="138">
        <f>'Прил.5 (2016-2017)'!H74</f>
        <v>0</v>
      </c>
    </row>
    <row r="28" spans="1:5" ht="40.5" customHeight="1">
      <c r="A28" s="139" t="s">
        <v>294</v>
      </c>
      <c r="B28" s="140" t="s">
        <v>163</v>
      </c>
      <c r="C28" s="130"/>
      <c r="D28" s="10">
        <f>D29+D33+D37</f>
        <v>2939</v>
      </c>
      <c r="E28" s="10">
        <f>E29+E33+E37</f>
        <v>1561</v>
      </c>
    </row>
    <row r="29" spans="1:5" ht="83.25" customHeight="1">
      <c r="A29" s="142" t="s">
        <v>298</v>
      </c>
      <c r="B29" s="143" t="s">
        <v>190</v>
      </c>
      <c r="C29" s="134"/>
      <c r="D29" s="133">
        <f>D31</f>
        <v>1939</v>
      </c>
      <c r="E29" s="133">
        <f>E31</f>
        <v>1561</v>
      </c>
    </row>
    <row r="30" spans="1:5" ht="76.5" customHeight="1">
      <c r="A30" s="6" t="s">
        <v>299</v>
      </c>
      <c r="B30" s="43" t="s">
        <v>164</v>
      </c>
      <c r="C30" s="12"/>
      <c r="D30" s="9">
        <f>D31</f>
        <v>1939</v>
      </c>
      <c r="E30" s="9">
        <f>E31</f>
        <v>1561</v>
      </c>
    </row>
    <row r="31" spans="1:5" ht="25.5">
      <c r="A31" s="6" t="s">
        <v>152</v>
      </c>
      <c r="B31" s="43" t="s">
        <v>164</v>
      </c>
      <c r="C31" s="12" t="s">
        <v>95</v>
      </c>
      <c r="D31" s="9">
        <f>D32</f>
        <v>1939</v>
      </c>
      <c r="E31" s="9">
        <f>E32</f>
        <v>1561</v>
      </c>
    </row>
    <row r="32" spans="1:5" ht="25.5">
      <c r="A32" s="6" t="s">
        <v>153</v>
      </c>
      <c r="B32" s="43" t="s">
        <v>164</v>
      </c>
      <c r="C32" s="12" t="s">
        <v>96</v>
      </c>
      <c r="D32" s="9">
        <f>'Прил.5 (2016-2017)'!G92</f>
        <v>1939</v>
      </c>
      <c r="E32" s="9">
        <f>'Прил.5 (2016-2017)'!I92</f>
        <v>1561</v>
      </c>
    </row>
    <row r="33" spans="1:5" ht="67.5">
      <c r="A33" s="142" t="s">
        <v>300</v>
      </c>
      <c r="B33" s="143" t="s">
        <v>191</v>
      </c>
      <c r="C33" s="134"/>
      <c r="D33" s="133">
        <f>D35</f>
        <v>0</v>
      </c>
      <c r="E33" s="133">
        <f>E35</f>
        <v>0</v>
      </c>
    </row>
    <row r="34" spans="1:5" ht="63.75">
      <c r="A34" s="6" t="s">
        <v>301</v>
      </c>
      <c r="B34" s="43" t="s">
        <v>165</v>
      </c>
      <c r="C34" s="12"/>
      <c r="D34" s="9">
        <f>D35</f>
        <v>0</v>
      </c>
      <c r="E34" s="9">
        <f>E35</f>
        <v>0</v>
      </c>
    </row>
    <row r="35" spans="1:5" ht="25.5">
      <c r="A35" s="6" t="s">
        <v>152</v>
      </c>
      <c r="B35" s="43" t="s">
        <v>165</v>
      </c>
      <c r="C35" s="12" t="s">
        <v>95</v>
      </c>
      <c r="D35" s="9">
        <f>D36</f>
        <v>0</v>
      </c>
      <c r="E35" s="9">
        <f>E36</f>
        <v>0</v>
      </c>
    </row>
    <row r="36" spans="1:5" ht="25.5">
      <c r="A36" s="6" t="s">
        <v>153</v>
      </c>
      <c r="B36" s="43" t="s">
        <v>165</v>
      </c>
      <c r="C36" s="12" t="s">
        <v>96</v>
      </c>
      <c r="D36" s="9"/>
      <c r="E36" s="9"/>
    </row>
    <row r="37" spans="1:5" ht="96.75" customHeight="1">
      <c r="A37" s="144" t="s">
        <v>295</v>
      </c>
      <c r="B37" s="145" t="s">
        <v>192</v>
      </c>
      <c r="C37" s="134"/>
      <c r="D37" s="133">
        <f>D38</f>
        <v>1000</v>
      </c>
      <c r="E37" s="133">
        <f>E38</f>
        <v>0</v>
      </c>
    </row>
    <row r="38" spans="1:5" ht="104.25" customHeight="1">
      <c r="A38" s="6" t="s">
        <v>296</v>
      </c>
      <c r="B38" s="12" t="s">
        <v>216</v>
      </c>
      <c r="C38" s="12"/>
      <c r="D38" s="9">
        <f>D40</f>
        <v>1000</v>
      </c>
      <c r="E38" s="9">
        <f>E40</f>
        <v>0</v>
      </c>
    </row>
    <row r="39" spans="1:5">
      <c r="A39" s="6" t="s">
        <v>46</v>
      </c>
      <c r="B39" s="12" t="s">
        <v>216</v>
      </c>
      <c r="C39" s="12">
        <v>800</v>
      </c>
      <c r="D39" s="9">
        <f>D40</f>
        <v>1000</v>
      </c>
      <c r="E39" s="9">
        <f>E40</f>
        <v>0</v>
      </c>
    </row>
    <row r="40" spans="1:5" ht="38.25">
      <c r="A40" s="6" t="s">
        <v>60</v>
      </c>
      <c r="B40" s="12" t="s">
        <v>216</v>
      </c>
      <c r="C40" s="12">
        <v>810</v>
      </c>
      <c r="D40" s="9">
        <f>'Прил.5 (2016-2017)'!G86</f>
        <v>1000</v>
      </c>
      <c r="E40" s="9">
        <f>'Прил.5 (2016-2017)'!H86</f>
        <v>0</v>
      </c>
    </row>
    <row r="41" spans="1:5" ht="38.25">
      <c r="A41" s="141" t="s">
        <v>302</v>
      </c>
      <c r="B41" s="129" t="s">
        <v>205</v>
      </c>
      <c r="C41" s="146"/>
      <c r="D41" s="136">
        <f t="shared" ref="D41:E43" si="2">D42</f>
        <v>148</v>
      </c>
      <c r="E41" s="136">
        <f t="shared" si="2"/>
        <v>0</v>
      </c>
    </row>
    <row r="42" spans="1:5" ht="38.25">
      <c r="A42" s="6" t="s">
        <v>303</v>
      </c>
      <c r="B42" s="68" t="s">
        <v>167</v>
      </c>
      <c r="C42" s="12"/>
      <c r="D42" s="69">
        <f t="shared" si="2"/>
        <v>148</v>
      </c>
      <c r="E42" s="69">
        <f t="shared" si="2"/>
        <v>0</v>
      </c>
    </row>
    <row r="43" spans="1:5" ht="25.5">
      <c r="A43" s="6" t="s">
        <v>152</v>
      </c>
      <c r="B43" s="68" t="s">
        <v>167</v>
      </c>
      <c r="C43" s="12" t="s">
        <v>95</v>
      </c>
      <c r="D43" s="69">
        <f t="shared" si="2"/>
        <v>148</v>
      </c>
      <c r="E43" s="69">
        <f t="shared" si="2"/>
        <v>0</v>
      </c>
    </row>
    <row r="44" spans="1:5" ht="25.5">
      <c r="A44" s="6" t="s">
        <v>153</v>
      </c>
      <c r="B44" s="68" t="s">
        <v>167</v>
      </c>
      <c r="C44" s="12" t="s">
        <v>96</v>
      </c>
      <c r="D44" s="69">
        <f>'Прил.5 (2016-2017)'!G103</f>
        <v>148</v>
      </c>
      <c r="E44" s="69">
        <f>'Прил.5 (2016-2017)'!H103</f>
        <v>0</v>
      </c>
    </row>
    <row r="45" spans="1:5" ht="38.25">
      <c r="A45" s="147" t="s">
        <v>304</v>
      </c>
      <c r="B45" s="129" t="s">
        <v>168</v>
      </c>
      <c r="C45" s="130"/>
      <c r="D45" s="10">
        <f>D46+D50+D54</f>
        <v>1769.8</v>
      </c>
      <c r="E45" s="10">
        <f>E46+E50+E54</f>
        <v>0</v>
      </c>
    </row>
    <row r="46" spans="1:5" ht="67.5">
      <c r="A46" s="148" t="s">
        <v>305</v>
      </c>
      <c r="B46" s="132" t="s">
        <v>194</v>
      </c>
      <c r="C46" s="134"/>
      <c r="D46" s="133">
        <f>D48</f>
        <v>1000</v>
      </c>
      <c r="E46" s="133">
        <f>E48</f>
        <v>0</v>
      </c>
    </row>
    <row r="47" spans="1:5" ht="51.75" customHeight="1">
      <c r="A47" s="21" t="s">
        <v>306</v>
      </c>
      <c r="B47" s="68" t="s">
        <v>169</v>
      </c>
      <c r="C47" s="12"/>
      <c r="D47" s="9">
        <f>D49</f>
        <v>1000</v>
      </c>
      <c r="E47" s="9">
        <f>E49</f>
        <v>0</v>
      </c>
    </row>
    <row r="48" spans="1:5" ht="25.5">
      <c r="A48" s="6" t="s">
        <v>152</v>
      </c>
      <c r="B48" s="68" t="s">
        <v>169</v>
      </c>
      <c r="C48" s="67" t="s">
        <v>95</v>
      </c>
      <c r="D48" s="9">
        <f>D49</f>
        <v>1000</v>
      </c>
      <c r="E48" s="9">
        <f>E49</f>
        <v>0</v>
      </c>
    </row>
    <row r="49" spans="1:6" ht="25.5">
      <c r="A49" s="6" t="s">
        <v>153</v>
      </c>
      <c r="B49" s="68" t="s">
        <v>169</v>
      </c>
      <c r="C49" s="67" t="s">
        <v>96</v>
      </c>
      <c r="D49" s="9">
        <f>'Прил.5 (2016-2017)'!G142</f>
        <v>1000</v>
      </c>
      <c r="E49" s="9">
        <f>'Прил.5 (2016-2017)'!I142</f>
        <v>0</v>
      </c>
    </row>
    <row r="50" spans="1:6" ht="67.5">
      <c r="A50" s="148" t="s">
        <v>307</v>
      </c>
      <c r="B50" s="132" t="s">
        <v>197</v>
      </c>
      <c r="C50" s="134"/>
      <c r="D50" s="133">
        <f>D52</f>
        <v>650</v>
      </c>
      <c r="E50" s="133">
        <f>E52</f>
        <v>0</v>
      </c>
    </row>
    <row r="51" spans="1:6" ht="63" customHeight="1">
      <c r="A51" s="21" t="s">
        <v>308</v>
      </c>
      <c r="B51" s="68" t="s">
        <v>173</v>
      </c>
      <c r="C51" s="12"/>
      <c r="D51" s="9">
        <f>D52</f>
        <v>650</v>
      </c>
      <c r="E51" s="9">
        <f>E52</f>
        <v>0</v>
      </c>
    </row>
    <row r="52" spans="1:6" ht="25.5">
      <c r="A52" s="6" t="s">
        <v>152</v>
      </c>
      <c r="B52" s="68" t="s">
        <v>173</v>
      </c>
      <c r="C52" s="67" t="s">
        <v>95</v>
      </c>
      <c r="D52" s="9">
        <f>D53</f>
        <v>650</v>
      </c>
      <c r="E52" s="9">
        <f>E53</f>
        <v>0</v>
      </c>
    </row>
    <row r="53" spans="1:6" ht="25.5">
      <c r="A53" s="6" t="s">
        <v>153</v>
      </c>
      <c r="B53" s="68" t="s">
        <v>173</v>
      </c>
      <c r="C53" s="67" t="s">
        <v>96</v>
      </c>
      <c r="D53" s="9">
        <f>'Прил.5 (2016-2017)'!G146</f>
        <v>650</v>
      </c>
      <c r="E53" s="9">
        <f>'Прил.5 (2016-2017)'!I146</f>
        <v>0</v>
      </c>
    </row>
    <row r="54" spans="1:6" ht="67.5">
      <c r="A54" s="148" t="s">
        <v>309</v>
      </c>
      <c r="B54" s="132" t="s">
        <v>198</v>
      </c>
      <c r="C54" s="134"/>
      <c r="D54" s="133">
        <f t="shared" ref="D54:E56" si="3">D55</f>
        <v>119.8</v>
      </c>
      <c r="E54" s="133">
        <f t="shared" si="3"/>
        <v>0</v>
      </c>
    </row>
    <row r="55" spans="1:6" ht="63.75" customHeight="1">
      <c r="A55" s="21" t="s">
        <v>310</v>
      </c>
      <c r="B55" s="68" t="s">
        <v>172</v>
      </c>
      <c r="C55" s="12"/>
      <c r="D55" s="9">
        <f t="shared" si="3"/>
        <v>119.8</v>
      </c>
      <c r="E55" s="9">
        <f t="shared" si="3"/>
        <v>0</v>
      </c>
    </row>
    <row r="56" spans="1:6" ht="25.5">
      <c r="A56" s="6" t="s">
        <v>152</v>
      </c>
      <c r="B56" s="68" t="s">
        <v>172</v>
      </c>
      <c r="C56" s="67" t="s">
        <v>95</v>
      </c>
      <c r="D56" s="9">
        <f t="shared" si="3"/>
        <v>119.8</v>
      </c>
      <c r="E56" s="9">
        <f t="shared" si="3"/>
        <v>0</v>
      </c>
    </row>
    <row r="57" spans="1:6" ht="25.5">
      <c r="A57" s="6" t="s">
        <v>153</v>
      </c>
      <c r="B57" s="68" t="s">
        <v>172</v>
      </c>
      <c r="C57" s="67" t="s">
        <v>96</v>
      </c>
      <c r="D57" s="9">
        <f>'Прил.5 (2016-2017)'!G150</f>
        <v>119.8</v>
      </c>
      <c r="E57" s="9">
        <f>'Прил.5 (2016-2017)'!I150</f>
        <v>0</v>
      </c>
    </row>
    <row r="58" spans="1:6" ht="41.25" customHeight="1">
      <c r="A58" s="149" t="s">
        <v>311</v>
      </c>
      <c r="B58" s="123" t="s">
        <v>175</v>
      </c>
      <c r="C58" s="123"/>
      <c r="D58" s="10">
        <f>D59+D76+D85</f>
        <v>8672.7999999999993</v>
      </c>
      <c r="E58" s="10">
        <f>E59+E76+E85</f>
        <v>11888.5</v>
      </c>
    </row>
    <row r="59" spans="1:6" ht="66" customHeight="1">
      <c r="A59" s="150" t="s">
        <v>315</v>
      </c>
      <c r="B59" s="151" t="s">
        <v>200</v>
      </c>
      <c r="C59" s="151"/>
      <c r="D59" s="133">
        <f>D60+D67+D70+D73</f>
        <v>8197.0999999999985</v>
      </c>
      <c r="E59" s="133">
        <f>E60+E67+E70+E73</f>
        <v>11457.8</v>
      </c>
    </row>
    <row r="60" spans="1:6" ht="76.5">
      <c r="A60" s="121" t="s">
        <v>316</v>
      </c>
      <c r="B60" s="112" t="s">
        <v>177</v>
      </c>
      <c r="C60" s="123"/>
      <c r="D60" s="9">
        <f>D61+D63+D65</f>
        <v>6753.7</v>
      </c>
      <c r="E60" s="9">
        <f>E61+E63+E65</f>
        <v>8026.7</v>
      </c>
    </row>
    <row r="61" spans="1:6" ht="51">
      <c r="A61" s="72" t="s">
        <v>72</v>
      </c>
      <c r="B61" s="112" t="s">
        <v>177</v>
      </c>
      <c r="C61" s="67">
        <v>100</v>
      </c>
      <c r="D61" s="9">
        <f>D62</f>
        <v>5769.4</v>
      </c>
      <c r="E61" s="159">
        <f>E62</f>
        <v>6999.2</v>
      </c>
      <c r="F61" s="161"/>
    </row>
    <row r="62" spans="1:6">
      <c r="A62" s="72" t="s">
        <v>73</v>
      </c>
      <c r="B62" s="112" t="s">
        <v>177</v>
      </c>
      <c r="C62" s="67">
        <v>110</v>
      </c>
      <c r="D62" s="9">
        <f>'Прил.5 (2016-2017)'!G167</f>
        <v>5769.4</v>
      </c>
      <c r="E62" s="159">
        <v>6999.2</v>
      </c>
      <c r="F62" s="162"/>
    </row>
    <row r="63" spans="1:6" ht="25.5">
      <c r="A63" s="72" t="s">
        <v>152</v>
      </c>
      <c r="B63" s="112" t="s">
        <v>177</v>
      </c>
      <c r="C63" s="67">
        <v>200</v>
      </c>
      <c r="D63" s="9">
        <f>D64</f>
        <v>963.3</v>
      </c>
      <c r="E63" s="159">
        <f>E64</f>
        <v>1005.7</v>
      </c>
      <c r="F63" s="161"/>
    </row>
    <row r="64" spans="1:6" ht="25.5">
      <c r="A64" s="72" t="s">
        <v>153</v>
      </c>
      <c r="B64" s="112" t="s">
        <v>177</v>
      </c>
      <c r="C64" s="67">
        <v>240</v>
      </c>
      <c r="D64" s="9">
        <f>'Прил.5 (2016-2017)'!G169</f>
        <v>963.3</v>
      </c>
      <c r="E64" s="9">
        <f>'Прил.5 (2016-2017)'!I169</f>
        <v>1005.7</v>
      </c>
    </row>
    <row r="65" spans="1:5">
      <c r="A65" s="72" t="s">
        <v>46</v>
      </c>
      <c r="B65" s="112" t="s">
        <v>177</v>
      </c>
      <c r="C65" s="67">
        <v>800</v>
      </c>
      <c r="D65" s="9">
        <f>D66</f>
        <v>21</v>
      </c>
      <c r="E65" s="9">
        <f>E66</f>
        <v>21.8</v>
      </c>
    </row>
    <row r="66" spans="1:5">
      <c r="A66" s="72" t="s">
        <v>47</v>
      </c>
      <c r="B66" s="112" t="s">
        <v>177</v>
      </c>
      <c r="C66" s="67">
        <v>850</v>
      </c>
      <c r="D66" s="9">
        <f>'Прил.5 (2016-2017)'!G171</f>
        <v>21</v>
      </c>
      <c r="E66" s="9">
        <f>'Прил.5 (2016-2017)'!I171</f>
        <v>21.8</v>
      </c>
    </row>
    <row r="67" spans="1:5" ht="25.5">
      <c r="A67" s="72" t="s">
        <v>234</v>
      </c>
      <c r="B67" s="112" t="s">
        <v>235</v>
      </c>
      <c r="C67" s="112"/>
      <c r="D67" s="37">
        <f>D68</f>
        <v>1280.5</v>
      </c>
      <c r="E67" s="37">
        <f>E68</f>
        <v>3392.3</v>
      </c>
    </row>
    <row r="68" spans="1:5" ht="51">
      <c r="A68" s="72" t="s">
        <v>72</v>
      </c>
      <c r="B68" s="112" t="s">
        <v>235</v>
      </c>
      <c r="C68" s="67">
        <v>100</v>
      </c>
      <c r="D68" s="37">
        <f>D69</f>
        <v>1280.5</v>
      </c>
      <c r="E68" s="37">
        <f>E69</f>
        <v>3392.3</v>
      </c>
    </row>
    <row r="69" spans="1:5">
      <c r="A69" s="72" t="s">
        <v>73</v>
      </c>
      <c r="B69" s="112" t="s">
        <v>235</v>
      </c>
      <c r="C69" s="67">
        <v>110</v>
      </c>
      <c r="D69" s="37">
        <f>'Прил.5 (2016-2017)'!G174</f>
        <v>1280.5</v>
      </c>
      <c r="E69" s="37">
        <f>'Прил.5 (2016-2017)'!I174</f>
        <v>3392.3</v>
      </c>
    </row>
    <row r="70" spans="1:5" ht="25.5">
      <c r="A70" s="72" t="s">
        <v>236</v>
      </c>
      <c r="B70" s="112" t="s">
        <v>237</v>
      </c>
      <c r="C70" s="112"/>
      <c r="D70" s="37">
        <f>D71</f>
        <v>12.9</v>
      </c>
      <c r="E70" s="37">
        <f>E71</f>
        <v>38.799999999999997</v>
      </c>
    </row>
    <row r="71" spans="1:5" ht="51" hidden="1">
      <c r="A71" s="72" t="s">
        <v>72</v>
      </c>
      <c r="B71" s="112" t="s">
        <v>177</v>
      </c>
      <c r="C71" s="67">
        <v>100</v>
      </c>
      <c r="D71" s="37">
        <f>D72</f>
        <v>12.9</v>
      </c>
      <c r="E71" s="37">
        <f>E72</f>
        <v>38.799999999999997</v>
      </c>
    </row>
    <row r="72" spans="1:5">
      <c r="A72" s="72" t="s">
        <v>73</v>
      </c>
      <c r="B72" s="112" t="s">
        <v>237</v>
      </c>
      <c r="C72" s="67">
        <v>110</v>
      </c>
      <c r="D72" s="37">
        <f>'Прил.5 (2016-2017)'!G177</f>
        <v>12.9</v>
      </c>
      <c r="E72" s="37">
        <f>'Прил.5 (2016-2017)'!I177</f>
        <v>38.799999999999997</v>
      </c>
    </row>
    <row r="73" spans="1:5" ht="62.25" customHeight="1">
      <c r="A73" s="120" t="s">
        <v>317</v>
      </c>
      <c r="B73" s="112" t="s">
        <v>238</v>
      </c>
      <c r="C73" s="123"/>
      <c r="D73" s="37">
        <f>D74</f>
        <v>150</v>
      </c>
      <c r="E73" s="37">
        <f>E74</f>
        <v>0</v>
      </c>
    </row>
    <row r="74" spans="1:5" ht="25.5">
      <c r="A74" s="72" t="s">
        <v>152</v>
      </c>
      <c r="B74" s="112" t="s">
        <v>238</v>
      </c>
      <c r="C74" s="67">
        <v>200</v>
      </c>
      <c r="D74" s="32">
        <f>D75</f>
        <v>150</v>
      </c>
      <c r="E74" s="32">
        <f>E75</f>
        <v>0</v>
      </c>
    </row>
    <row r="75" spans="1:5" ht="25.5">
      <c r="A75" s="72" t="s">
        <v>153</v>
      </c>
      <c r="B75" s="112" t="s">
        <v>238</v>
      </c>
      <c r="C75" s="67">
        <v>240</v>
      </c>
      <c r="D75" s="32">
        <f>'Прил.5 (2016-2017)'!G183</f>
        <v>150</v>
      </c>
      <c r="E75" s="32">
        <f>'Прил.5 (2016-2017)'!I183</f>
        <v>0</v>
      </c>
    </row>
    <row r="76" spans="1:5" ht="67.5">
      <c r="A76" s="150" t="s">
        <v>312</v>
      </c>
      <c r="B76" s="132" t="s">
        <v>199</v>
      </c>
      <c r="C76" s="145"/>
      <c r="D76" s="133">
        <f>D77+D82</f>
        <v>435.7</v>
      </c>
      <c r="E76" s="133">
        <f>E77+E82</f>
        <v>430.7</v>
      </c>
    </row>
    <row r="77" spans="1:5" ht="76.5">
      <c r="A77" s="121" t="s">
        <v>313</v>
      </c>
      <c r="B77" s="68" t="s">
        <v>176</v>
      </c>
      <c r="C77" s="67"/>
      <c r="D77" s="9">
        <f>D79</f>
        <v>385.7</v>
      </c>
      <c r="E77" s="9">
        <f>E79</f>
        <v>430.7</v>
      </c>
    </row>
    <row r="78" spans="1:5" ht="51">
      <c r="A78" s="72" t="s">
        <v>72</v>
      </c>
      <c r="B78" s="68" t="s">
        <v>176</v>
      </c>
      <c r="C78" s="67">
        <v>100</v>
      </c>
      <c r="D78" s="9">
        <f>D79</f>
        <v>385.7</v>
      </c>
      <c r="E78" s="9">
        <f>E79</f>
        <v>430.7</v>
      </c>
    </row>
    <row r="79" spans="1:5">
      <c r="A79" s="72" t="s">
        <v>73</v>
      </c>
      <c r="B79" s="68" t="s">
        <v>176</v>
      </c>
      <c r="C79" s="67">
        <v>110</v>
      </c>
      <c r="D79" s="9">
        <f>'Прил.5 (2016-2017)'!G157</f>
        <v>385.7</v>
      </c>
      <c r="E79" s="9">
        <f>'Прил.5 (2016-2017)'!I157</f>
        <v>430.7</v>
      </c>
    </row>
    <row r="80" spans="1:5" ht="25.5" hidden="1">
      <c r="A80" s="72" t="s">
        <v>149</v>
      </c>
      <c r="B80" s="68" t="s">
        <v>176</v>
      </c>
      <c r="C80" s="67">
        <v>111</v>
      </c>
      <c r="D80" s="9">
        <f>296+89</f>
        <v>385</v>
      </c>
      <c r="E80" s="9">
        <f>296+89</f>
        <v>385</v>
      </c>
    </row>
    <row r="81" spans="1:5" hidden="1">
      <c r="A81" s="72" t="s">
        <v>74</v>
      </c>
      <c r="B81" s="68" t="s">
        <v>176</v>
      </c>
      <c r="C81" s="67">
        <v>112</v>
      </c>
      <c r="D81" s="9">
        <f>45</f>
        <v>45</v>
      </c>
      <c r="E81" s="9">
        <f>45</f>
        <v>45</v>
      </c>
    </row>
    <row r="82" spans="1:5" ht="63.75">
      <c r="A82" s="120" t="s">
        <v>314</v>
      </c>
      <c r="B82" s="68" t="s">
        <v>233</v>
      </c>
      <c r="C82" s="67"/>
      <c r="D82" s="9">
        <f>D83</f>
        <v>50</v>
      </c>
      <c r="E82" s="9">
        <f>E83</f>
        <v>0</v>
      </c>
    </row>
    <row r="83" spans="1:5" ht="25.5">
      <c r="A83" s="72" t="s">
        <v>152</v>
      </c>
      <c r="B83" s="68" t="s">
        <v>233</v>
      </c>
      <c r="C83" s="67" t="s">
        <v>95</v>
      </c>
      <c r="D83" s="9">
        <f>D84</f>
        <v>50</v>
      </c>
      <c r="E83" s="9">
        <f>E84</f>
        <v>0</v>
      </c>
    </row>
    <row r="84" spans="1:5" ht="25.5">
      <c r="A84" s="72" t="s">
        <v>153</v>
      </c>
      <c r="B84" s="68" t="s">
        <v>233</v>
      </c>
      <c r="C84" s="67" t="s">
        <v>96</v>
      </c>
      <c r="D84" s="9">
        <f>'Прил.5 (2016-2017)'!G160</f>
        <v>50</v>
      </c>
      <c r="E84" s="9">
        <f>'Прил.5 (2016-2017)'!I160</f>
        <v>0</v>
      </c>
    </row>
    <row r="85" spans="1:5" ht="67.5">
      <c r="A85" s="131" t="s">
        <v>320</v>
      </c>
      <c r="B85" s="145" t="s">
        <v>202</v>
      </c>
      <c r="C85" s="134"/>
      <c r="D85" s="133">
        <f>D87</f>
        <v>40</v>
      </c>
      <c r="E85" s="133">
        <f>E87</f>
        <v>0</v>
      </c>
    </row>
    <row r="86" spans="1:5" ht="65.25" customHeight="1">
      <c r="A86" s="111" t="s">
        <v>321</v>
      </c>
      <c r="B86" s="67" t="s">
        <v>182</v>
      </c>
      <c r="C86" s="12"/>
      <c r="D86" s="9">
        <f>D87</f>
        <v>40</v>
      </c>
      <c r="E86" s="9">
        <f>E87</f>
        <v>0</v>
      </c>
    </row>
    <row r="87" spans="1:5" ht="25.5">
      <c r="A87" s="6" t="s">
        <v>152</v>
      </c>
      <c r="B87" s="67" t="s">
        <v>182</v>
      </c>
      <c r="C87" s="12">
        <v>200</v>
      </c>
      <c r="D87" s="9">
        <f t="shared" ref="D87:E87" si="4">D88</f>
        <v>40</v>
      </c>
      <c r="E87" s="9">
        <f t="shared" si="4"/>
        <v>0</v>
      </c>
    </row>
    <row r="88" spans="1:5" ht="25.5">
      <c r="A88" s="6" t="s">
        <v>153</v>
      </c>
      <c r="B88" s="67" t="s">
        <v>182</v>
      </c>
      <c r="C88" s="12">
        <v>240</v>
      </c>
      <c r="D88" s="9">
        <f>'Прил.5 (2016-2017)'!G197</f>
        <v>40</v>
      </c>
      <c r="E88" s="9">
        <f>'Прил.5 (2016-2017)'!I197</f>
        <v>0</v>
      </c>
    </row>
    <row r="89" spans="1:5">
      <c r="A89" s="98" t="s">
        <v>156</v>
      </c>
      <c r="B89" s="123">
        <v>6000000</v>
      </c>
      <c r="C89" s="20"/>
      <c r="D89" s="156">
        <f>D90+D97+D100+D103+D110+D113+D116+D118+D120+D125+D128+D131+D134+D138+D141+D144</f>
        <v>38471.800000000003</v>
      </c>
      <c r="E89" s="156">
        <f>E90+E97+E100+E103+E110+E113+E116+E118+E120+E125+E128+E131+E134+E138+E141+E144</f>
        <v>39921.700000000004</v>
      </c>
    </row>
    <row r="90" spans="1:5" ht="13.5">
      <c r="A90" s="142" t="s">
        <v>71</v>
      </c>
      <c r="B90" s="143" t="s">
        <v>145</v>
      </c>
      <c r="C90" s="134"/>
      <c r="D90" s="133">
        <f>D91+D93+D95</f>
        <v>6140</v>
      </c>
      <c r="E90" s="133">
        <f>E91+E93+E95</f>
        <v>6046.9</v>
      </c>
    </row>
    <row r="91" spans="1:5" ht="51">
      <c r="A91" s="6" t="s">
        <v>72</v>
      </c>
      <c r="B91" s="43" t="s">
        <v>145</v>
      </c>
      <c r="C91" s="12">
        <v>100</v>
      </c>
      <c r="D91" s="9">
        <f>D92</f>
        <v>5684.5</v>
      </c>
      <c r="E91" s="9">
        <f>E92</f>
        <v>5568.3</v>
      </c>
    </row>
    <row r="92" spans="1:5">
      <c r="A92" s="6" t="s">
        <v>73</v>
      </c>
      <c r="B92" s="43" t="s">
        <v>145</v>
      </c>
      <c r="C92" s="12">
        <v>110</v>
      </c>
      <c r="D92" s="9">
        <f>'Прил.5 (2016-2017)'!G38</f>
        <v>5684.5</v>
      </c>
      <c r="E92" s="9">
        <f>'Прил.5 (2016-2017)'!I38</f>
        <v>5568.3</v>
      </c>
    </row>
    <row r="93" spans="1:5" ht="25.5">
      <c r="A93" s="6" t="s">
        <v>152</v>
      </c>
      <c r="B93" s="43" t="s">
        <v>145</v>
      </c>
      <c r="C93" s="12" t="s">
        <v>95</v>
      </c>
      <c r="D93" s="9">
        <f>D94</f>
        <v>439.8</v>
      </c>
      <c r="E93" s="9">
        <f>E94</f>
        <v>462.2</v>
      </c>
    </row>
    <row r="94" spans="1:5" ht="25.5">
      <c r="A94" s="6" t="s">
        <v>153</v>
      </c>
      <c r="B94" s="43" t="s">
        <v>145</v>
      </c>
      <c r="C94" s="12">
        <v>240</v>
      </c>
      <c r="D94" s="9">
        <f>'Прил.5 (2016-2017)'!G40</f>
        <v>439.8</v>
      </c>
      <c r="E94" s="9">
        <f>'Прил.5 (2016-2017)'!I40</f>
        <v>462.2</v>
      </c>
    </row>
    <row r="95" spans="1:5">
      <c r="A95" s="6" t="s">
        <v>46</v>
      </c>
      <c r="B95" s="43" t="s">
        <v>145</v>
      </c>
      <c r="C95" s="12">
        <v>800</v>
      </c>
      <c r="D95" s="9">
        <f>D96</f>
        <v>15.7</v>
      </c>
      <c r="E95" s="9">
        <f>E96</f>
        <v>16.399999999999999</v>
      </c>
    </row>
    <row r="96" spans="1:5">
      <c r="A96" s="6" t="s">
        <v>47</v>
      </c>
      <c r="B96" s="43" t="s">
        <v>145</v>
      </c>
      <c r="C96" s="12">
        <v>850</v>
      </c>
      <c r="D96" s="9">
        <f>'Прил.5 (2016-2017)'!G42</f>
        <v>15.7</v>
      </c>
      <c r="E96" s="9">
        <f>'Прил.5 (2016-2017)'!I42</f>
        <v>16.399999999999999</v>
      </c>
    </row>
    <row r="97" spans="1:5" ht="17.25" customHeight="1">
      <c r="A97" s="137" t="s">
        <v>162</v>
      </c>
      <c r="B97" s="153">
        <v>6000203</v>
      </c>
      <c r="C97" s="137"/>
      <c r="D97" s="154">
        <f>D98</f>
        <v>1680</v>
      </c>
      <c r="E97" s="154">
        <f>E98</f>
        <v>1680</v>
      </c>
    </row>
    <row r="98" spans="1:5" ht="63.75">
      <c r="A98" s="20" t="s">
        <v>147</v>
      </c>
      <c r="B98" s="43" t="s">
        <v>138</v>
      </c>
      <c r="C98" s="12">
        <v>100</v>
      </c>
      <c r="D98" s="9">
        <f>D99</f>
        <v>1680</v>
      </c>
      <c r="E98" s="9">
        <f>E99</f>
        <v>1680</v>
      </c>
    </row>
    <row r="99" spans="1:5" ht="25.5">
      <c r="A99" s="6" t="s">
        <v>41</v>
      </c>
      <c r="B99" s="12" t="s">
        <v>138</v>
      </c>
      <c r="C99" s="12">
        <v>120</v>
      </c>
      <c r="D99" s="9">
        <f>'Прил.5 (2016-2017)'!G19</f>
        <v>1680</v>
      </c>
      <c r="E99" s="9">
        <f>'Прил.5 (2016-2017)'!I19</f>
        <v>1680</v>
      </c>
    </row>
    <row r="100" spans="1:5" ht="27">
      <c r="A100" s="152" t="s">
        <v>185</v>
      </c>
      <c r="B100" s="132" t="s">
        <v>139</v>
      </c>
      <c r="C100" s="134"/>
      <c r="D100" s="133">
        <f>D101</f>
        <v>11478.4</v>
      </c>
      <c r="E100" s="133">
        <f>E101</f>
        <v>11478.4</v>
      </c>
    </row>
    <row r="101" spans="1:5" ht="63.75">
      <c r="A101" s="6" t="s">
        <v>147</v>
      </c>
      <c r="B101" s="43" t="s">
        <v>139</v>
      </c>
      <c r="C101" s="12">
        <v>100</v>
      </c>
      <c r="D101" s="9">
        <f>D102</f>
        <v>11478.4</v>
      </c>
      <c r="E101" s="9">
        <f>E102</f>
        <v>11478.4</v>
      </c>
    </row>
    <row r="102" spans="1:5" ht="25.5">
      <c r="A102" s="6" t="s">
        <v>42</v>
      </c>
      <c r="B102" s="43" t="s">
        <v>139</v>
      </c>
      <c r="C102" s="12">
        <v>120</v>
      </c>
      <c r="D102" s="9">
        <f>'Прил.5 (2016-2017)'!G24</f>
        <v>11478.4</v>
      </c>
      <c r="E102" s="9">
        <f>'Прил.5 (2016-2017)'!I24</f>
        <v>11478.4</v>
      </c>
    </row>
    <row r="103" spans="1:5" ht="13.5">
      <c r="A103" s="155" t="s">
        <v>186</v>
      </c>
      <c r="B103" s="143" t="s">
        <v>141</v>
      </c>
      <c r="C103" s="134"/>
      <c r="D103" s="133">
        <f>D104+D106+D108</f>
        <v>2592.6999999999998</v>
      </c>
      <c r="E103" s="133">
        <f>E104+E106+E108</f>
        <v>2805.8</v>
      </c>
    </row>
    <row r="104" spans="1:5" ht="51">
      <c r="A104" s="6" t="s">
        <v>148</v>
      </c>
      <c r="B104" s="43" t="s">
        <v>141</v>
      </c>
      <c r="C104" s="12">
        <v>100</v>
      </c>
      <c r="D104" s="9">
        <f>D105</f>
        <v>250</v>
      </c>
      <c r="E104" s="9">
        <f>E105</f>
        <v>250</v>
      </c>
    </row>
    <row r="105" spans="1:5" ht="25.5">
      <c r="A105" s="6" t="s">
        <v>41</v>
      </c>
      <c r="B105" s="43" t="s">
        <v>141</v>
      </c>
      <c r="C105" s="12">
        <v>120</v>
      </c>
      <c r="D105" s="9">
        <f>'Прил.5 (2016-2017)'!G45</f>
        <v>250</v>
      </c>
      <c r="E105" s="9">
        <f>'Прил.5 (2016-2017)'!I45</f>
        <v>250</v>
      </c>
    </row>
    <row r="106" spans="1:5" ht="25.5">
      <c r="A106" s="6" t="s">
        <v>152</v>
      </c>
      <c r="B106" s="43" t="s">
        <v>141</v>
      </c>
      <c r="C106" s="12">
        <v>200</v>
      </c>
      <c r="D106" s="9">
        <f>D107</f>
        <v>2192.6999999999998</v>
      </c>
      <c r="E106" s="9">
        <f>E107</f>
        <v>2405.8000000000002</v>
      </c>
    </row>
    <row r="107" spans="1:5" ht="25.5">
      <c r="A107" s="6" t="s">
        <v>153</v>
      </c>
      <c r="B107" s="43" t="s">
        <v>141</v>
      </c>
      <c r="C107" s="12">
        <v>240</v>
      </c>
      <c r="D107" s="9">
        <f>'Прил.5 (2016-2017)'!G47+'Прил.5 (2016-2017)'!G97+'Прил.5 (2016-2017)'!G202</f>
        <v>2192.6999999999998</v>
      </c>
      <c r="E107" s="9">
        <f>'Прил.5 (2016-2017)'!I202+'Прил.5 (2016-2017)'!I97+'Прил.5 (2016-2017)'!I47</f>
        <v>2405.8000000000002</v>
      </c>
    </row>
    <row r="108" spans="1:5">
      <c r="A108" s="6" t="s">
        <v>46</v>
      </c>
      <c r="B108" s="43" t="s">
        <v>141</v>
      </c>
      <c r="C108" s="12">
        <v>800</v>
      </c>
      <c r="D108" s="9">
        <f>D109</f>
        <v>150</v>
      </c>
      <c r="E108" s="9">
        <f>E109</f>
        <v>150</v>
      </c>
    </row>
    <row r="109" spans="1:5">
      <c r="A109" s="6" t="s">
        <v>47</v>
      </c>
      <c r="B109" s="43" t="s">
        <v>141</v>
      </c>
      <c r="C109" s="12">
        <v>850</v>
      </c>
      <c r="D109" s="9">
        <f>'Прил.5 (2016-2017)'!G49</f>
        <v>150</v>
      </c>
      <c r="E109" s="9">
        <f>'Прил.5 (2016-2017)'!I49</f>
        <v>150</v>
      </c>
    </row>
    <row r="110" spans="1:5" ht="13.5">
      <c r="A110" s="142" t="s">
        <v>70</v>
      </c>
      <c r="B110" s="134" t="s">
        <v>144</v>
      </c>
      <c r="C110" s="134"/>
      <c r="D110" s="133">
        <f>D111</f>
        <v>650</v>
      </c>
      <c r="E110" s="133">
        <f>E111</f>
        <v>700</v>
      </c>
    </row>
    <row r="111" spans="1:5">
      <c r="A111" s="6" t="s">
        <v>46</v>
      </c>
      <c r="B111" s="12" t="s">
        <v>144</v>
      </c>
      <c r="C111" s="12">
        <v>800</v>
      </c>
      <c r="D111" s="9">
        <f>D112</f>
        <v>650</v>
      </c>
      <c r="E111" s="9">
        <f>E112</f>
        <v>700</v>
      </c>
    </row>
    <row r="112" spans="1:5" ht="38.25">
      <c r="A112" s="20" t="s">
        <v>60</v>
      </c>
      <c r="B112" s="12" t="s">
        <v>144</v>
      </c>
      <c r="C112" s="12">
        <v>810</v>
      </c>
      <c r="D112" s="9">
        <f>'Прил.5 (2016-2017)'!G123</f>
        <v>650</v>
      </c>
      <c r="E112" s="9">
        <f>'Прил.5 (2016-2017)'!I124</f>
        <v>700</v>
      </c>
    </row>
    <row r="113" spans="1:6" ht="27">
      <c r="A113" s="142" t="s">
        <v>217</v>
      </c>
      <c r="B113" s="143" t="s">
        <v>218</v>
      </c>
      <c r="C113" s="134"/>
      <c r="D113" s="133">
        <f>D114</f>
        <v>417.8</v>
      </c>
      <c r="E113" s="133">
        <f>E114</f>
        <v>417.8</v>
      </c>
    </row>
    <row r="114" spans="1:6" ht="25.5">
      <c r="A114" s="6" t="s">
        <v>152</v>
      </c>
      <c r="B114" s="43" t="s">
        <v>218</v>
      </c>
      <c r="C114" s="12" t="s">
        <v>95</v>
      </c>
      <c r="D114" s="9">
        <f>D115</f>
        <v>417.8</v>
      </c>
      <c r="E114" s="9">
        <f>E115</f>
        <v>417.8</v>
      </c>
    </row>
    <row r="115" spans="1:6" ht="25.5">
      <c r="A115" s="6" t="s">
        <v>153</v>
      </c>
      <c r="B115" s="43" t="s">
        <v>218</v>
      </c>
      <c r="C115" s="12" t="s">
        <v>96</v>
      </c>
      <c r="D115" s="9">
        <f>'Прил.5 (2016-2017)'!G107</f>
        <v>417.8</v>
      </c>
      <c r="E115" s="9">
        <f>'Прил.5 (2016-2017)'!I107</f>
        <v>417.8</v>
      </c>
    </row>
    <row r="116" spans="1:6" ht="13.5">
      <c r="A116" s="142" t="s">
        <v>52</v>
      </c>
      <c r="B116" s="143" t="s">
        <v>140</v>
      </c>
      <c r="C116" s="134"/>
      <c r="D116" s="133">
        <f>D117</f>
        <v>200</v>
      </c>
      <c r="E116" s="133">
        <f>E117</f>
        <v>200</v>
      </c>
    </row>
    <row r="117" spans="1:6">
      <c r="A117" s="6" t="s">
        <v>53</v>
      </c>
      <c r="B117" s="43" t="s">
        <v>140</v>
      </c>
      <c r="C117" s="12">
        <v>870</v>
      </c>
      <c r="D117" s="9">
        <f>'Прил.5 (2016-2017)'!G28</f>
        <v>200</v>
      </c>
      <c r="E117" s="9">
        <f>'Прил.5 (2016-2017)'!I28</f>
        <v>200</v>
      </c>
    </row>
    <row r="118" spans="1:6" ht="13.5">
      <c r="A118" s="142" t="s">
        <v>110</v>
      </c>
      <c r="B118" s="170">
        <v>6000999</v>
      </c>
      <c r="C118" s="167"/>
      <c r="D118" s="171">
        <f>D119</f>
        <v>1313.8</v>
      </c>
      <c r="E118" s="133">
        <f>E119</f>
        <v>2677.6</v>
      </c>
    </row>
    <row r="119" spans="1:6">
      <c r="A119" s="6" t="s">
        <v>53</v>
      </c>
      <c r="B119" s="103">
        <v>6000999</v>
      </c>
      <c r="C119" s="103">
        <v>870</v>
      </c>
      <c r="D119" s="9">
        <v>1313.8</v>
      </c>
      <c r="E119" s="9">
        <v>2677.6</v>
      </c>
    </row>
    <row r="120" spans="1:6" ht="27">
      <c r="A120" s="142" t="s">
        <v>54</v>
      </c>
      <c r="B120" s="143" t="s">
        <v>142</v>
      </c>
      <c r="C120" s="134"/>
      <c r="D120" s="133">
        <f>D121+D123</f>
        <v>788</v>
      </c>
      <c r="E120" s="133">
        <f>E121+E123</f>
        <v>788</v>
      </c>
    </row>
    <row r="121" spans="1:6" ht="51">
      <c r="A121" s="6" t="s">
        <v>40</v>
      </c>
      <c r="B121" s="43" t="s">
        <v>142</v>
      </c>
      <c r="C121" s="12">
        <v>100</v>
      </c>
      <c r="D121" s="9">
        <f>D122</f>
        <v>651</v>
      </c>
      <c r="E121" s="9">
        <f>E122</f>
        <v>661</v>
      </c>
    </row>
    <row r="122" spans="1:6" ht="25.5">
      <c r="A122" s="6" t="s">
        <v>42</v>
      </c>
      <c r="B122" s="43" t="s">
        <v>142</v>
      </c>
      <c r="C122" s="12">
        <v>120</v>
      </c>
      <c r="D122" s="9">
        <f>'Прил.5 (2016-2017)'!G57</f>
        <v>651</v>
      </c>
      <c r="E122" s="9">
        <f>'Прил.5 (2016-2017)'!I57</f>
        <v>661</v>
      </c>
    </row>
    <row r="123" spans="1:6" ht="25.5">
      <c r="A123" s="6" t="s">
        <v>153</v>
      </c>
      <c r="B123" s="43" t="s">
        <v>142</v>
      </c>
      <c r="C123" s="12">
        <v>200</v>
      </c>
      <c r="D123" s="9">
        <f>D124</f>
        <v>137</v>
      </c>
      <c r="E123" s="9">
        <f>E124</f>
        <v>127</v>
      </c>
    </row>
    <row r="124" spans="1:6" ht="25.5">
      <c r="A124" s="6" t="s">
        <v>153</v>
      </c>
      <c r="B124" s="43" t="s">
        <v>142</v>
      </c>
      <c r="C124" s="12">
        <v>240</v>
      </c>
      <c r="D124" s="9">
        <f>'Прил.5 (2016-2017)'!G59</f>
        <v>137</v>
      </c>
      <c r="E124" s="9">
        <f>'Прил.5 (2016-2017)'!I59</f>
        <v>127</v>
      </c>
    </row>
    <row r="125" spans="1:6" ht="54">
      <c r="A125" s="142" t="s">
        <v>241</v>
      </c>
      <c r="B125" s="134" t="s">
        <v>240</v>
      </c>
      <c r="C125" s="134"/>
      <c r="D125" s="133">
        <f>D126</f>
        <v>6000</v>
      </c>
      <c r="E125" s="165">
        <f>E126</f>
        <v>6000</v>
      </c>
      <c r="F125" s="162"/>
    </row>
    <row r="126" spans="1:6" ht="25.5">
      <c r="A126" s="6" t="s">
        <v>152</v>
      </c>
      <c r="B126" s="12" t="s">
        <v>240</v>
      </c>
      <c r="C126" s="12" t="s">
        <v>95</v>
      </c>
      <c r="D126" s="9">
        <f>D127</f>
        <v>6000</v>
      </c>
      <c r="E126" s="163">
        <f>E127</f>
        <v>6000</v>
      </c>
      <c r="F126" s="162"/>
    </row>
    <row r="127" spans="1:6" ht="25.5">
      <c r="A127" s="6" t="s">
        <v>153</v>
      </c>
      <c r="B127" s="12" t="s">
        <v>240</v>
      </c>
      <c r="C127" s="12" t="s">
        <v>96</v>
      </c>
      <c r="D127" s="9">
        <v>6000</v>
      </c>
      <c r="E127" s="163">
        <v>6000</v>
      </c>
      <c r="F127" s="162"/>
    </row>
    <row r="128" spans="1:6" ht="67.5">
      <c r="A128" s="152" t="s">
        <v>244</v>
      </c>
      <c r="B128" s="143" t="s">
        <v>221</v>
      </c>
      <c r="C128" s="134"/>
      <c r="D128" s="133">
        <f>D129</f>
        <v>245</v>
      </c>
      <c r="E128" s="164">
        <f>E129</f>
        <v>213</v>
      </c>
      <c r="F128" s="161"/>
    </row>
    <row r="129" spans="1:6">
      <c r="A129" s="6" t="s">
        <v>46</v>
      </c>
      <c r="B129" s="12" t="s">
        <v>221</v>
      </c>
      <c r="C129" s="12">
        <v>800</v>
      </c>
      <c r="D129" s="9">
        <f>D130</f>
        <v>245</v>
      </c>
      <c r="E129" s="9">
        <f>E130</f>
        <v>213</v>
      </c>
    </row>
    <row r="130" spans="1:6" ht="38.25">
      <c r="A130" s="6" t="s">
        <v>60</v>
      </c>
      <c r="B130" s="12" t="s">
        <v>221</v>
      </c>
      <c r="C130" s="12">
        <v>810</v>
      </c>
      <c r="D130" s="9">
        <f>'Прил.5 (2016-2017)'!G133</f>
        <v>245</v>
      </c>
      <c r="E130" s="9">
        <f>'Прил.5 (2016-2017)'!I133</f>
        <v>213</v>
      </c>
    </row>
    <row r="131" spans="1:6" ht="54">
      <c r="A131" s="152" t="s">
        <v>222</v>
      </c>
      <c r="B131" s="143" t="s">
        <v>221</v>
      </c>
      <c r="C131" s="12"/>
      <c r="D131" s="133">
        <f>D132</f>
        <v>4800.6000000000004</v>
      </c>
      <c r="E131" s="133">
        <f>E132</f>
        <v>5027.3999999999996</v>
      </c>
    </row>
    <row r="132" spans="1:6">
      <c r="A132" s="6" t="s">
        <v>46</v>
      </c>
      <c r="B132" s="12" t="s">
        <v>221</v>
      </c>
      <c r="C132" s="12">
        <v>800</v>
      </c>
      <c r="D132" s="9">
        <f>D133</f>
        <v>4800.6000000000004</v>
      </c>
      <c r="E132" s="9">
        <f>E133</f>
        <v>5027.3999999999996</v>
      </c>
    </row>
    <row r="133" spans="1:6" ht="38.25">
      <c r="A133" s="6" t="s">
        <v>60</v>
      </c>
      <c r="B133" s="12" t="s">
        <v>221</v>
      </c>
      <c r="C133" s="12">
        <v>810</v>
      </c>
      <c r="D133" s="9">
        <f>'Прил.5 (2016-2017)'!G136</f>
        <v>4800.6000000000004</v>
      </c>
      <c r="E133" s="9">
        <f>'Прил.5 (2016-2017)'!I136</f>
        <v>5027.3999999999996</v>
      </c>
    </row>
    <row r="134" spans="1:6" ht="27">
      <c r="A134" s="142" t="s">
        <v>214</v>
      </c>
      <c r="B134" s="143" t="s">
        <v>215</v>
      </c>
      <c r="C134" s="12"/>
      <c r="D134" s="133">
        <f>D135</f>
        <v>1714.7</v>
      </c>
      <c r="E134" s="133">
        <f>E135</f>
        <v>1426</v>
      </c>
    </row>
    <row r="135" spans="1:6">
      <c r="A135" s="72" t="s">
        <v>43</v>
      </c>
      <c r="B135" s="43" t="s">
        <v>215</v>
      </c>
      <c r="C135" s="12">
        <v>200</v>
      </c>
      <c r="D135" s="9">
        <f>D136</f>
        <v>1714.7</v>
      </c>
      <c r="E135" s="9">
        <f>E136</f>
        <v>1426</v>
      </c>
    </row>
    <row r="136" spans="1:6" ht="25.5">
      <c r="A136" s="72" t="s">
        <v>44</v>
      </c>
      <c r="B136" s="43" t="s">
        <v>215</v>
      </c>
      <c r="C136" s="12">
        <v>240</v>
      </c>
      <c r="D136" s="9">
        <f>'Прил.5 (2016-2017)'!G80</f>
        <v>1714.7</v>
      </c>
      <c r="E136" s="9">
        <f>'Прил.5 (2016-2017)'!I80</f>
        <v>1426</v>
      </c>
    </row>
    <row r="137" spans="1:6" hidden="1">
      <c r="A137" s="6"/>
      <c r="B137" s="43"/>
      <c r="C137" s="12"/>
      <c r="D137" s="9"/>
      <c r="E137" s="9"/>
    </row>
    <row r="138" spans="1:6" ht="40.5">
      <c r="A138" s="142" t="s">
        <v>57</v>
      </c>
      <c r="B138" s="143" t="s">
        <v>212</v>
      </c>
      <c r="C138" s="12"/>
      <c r="D138" s="133">
        <f>D139</f>
        <v>95</v>
      </c>
      <c r="E138" s="133">
        <f>E139</f>
        <v>105</v>
      </c>
    </row>
    <row r="139" spans="1:6" ht="25.5">
      <c r="A139" s="19" t="s">
        <v>152</v>
      </c>
      <c r="B139" s="43" t="s">
        <v>212</v>
      </c>
      <c r="C139" s="12">
        <v>200</v>
      </c>
      <c r="D139" s="9">
        <f>D140</f>
        <v>95</v>
      </c>
      <c r="E139" s="9">
        <f>E140</f>
        <v>105</v>
      </c>
    </row>
    <row r="140" spans="1:6" ht="25.5">
      <c r="A140" s="19" t="s">
        <v>153</v>
      </c>
      <c r="B140" s="43" t="s">
        <v>212</v>
      </c>
      <c r="C140" s="12">
        <v>240</v>
      </c>
      <c r="D140" s="9">
        <f>'Прил.5 (2016-2017)'!G65</f>
        <v>95</v>
      </c>
      <c r="E140" s="9">
        <f>'Прил.5 (2016-2017)'!I65</f>
        <v>105</v>
      </c>
    </row>
    <row r="141" spans="1:6" ht="40.5">
      <c r="A141" s="142" t="s">
        <v>58</v>
      </c>
      <c r="B141" s="143" t="s">
        <v>213</v>
      </c>
      <c r="C141" s="12"/>
      <c r="D141" s="133">
        <f>D142</f>
        <v>40</v>
      </c>
      <c r="E141" s="133">
        <f>E142</f>
        <v>40</v>
      </c>
    </row>
    <row r="142" spans="1:6" ht="25.5">
      <c r="A142" s="19" t="s">
        <v>152</v>
      </c>
      <c r="B142" s="43" t="s">
        <v>213</v>
      </c>
      <c r="C142" s="12">
        <v>200</v>
      </c>
      <c r="D142" s="9">
        <f>D143</f>
        <v>40</v>
      </c>
      <c r="E142" s="9">
        <f>E143</f>
        <v>40</v>
      </c>
    </row>
    <row r="143" spans="1:6" ht="25.5">
      <c r="A143" s="19" t="s">
        <v>153</v>
      </c>
      <c r="B143" s="43" t="s">
        <v>213</v>
      </c>
      <c r="C143" s="12">
        <v>240</v>
      </c>
      <c r="D143" s="9">
        <f>'Прил.5 (2016-2017)'!G68</f>
        <v>40</v>
      </c>
      <c r="E143" s="9">
        <f>'Прил.5 (2016-2017)'!I68</f>
        <v>40</v>
      </c>
    </row>
    <row r="144" spans="1:6" ht="40.5">
      <c r="A144" s="142" t="s">
        <v>242</v>
      </c>
      <c r="B144" s="167" t="s">
        <v>243</v>
      </c>
      <c r="C144" s="167"/>
      <c r="D144" s="168">
        <f>D145</f>
        <v>315.8</v>
      </c>
      <c r="E144" s="169">
        <f>E145</f>
        <v>315.8</v>
      </c>
      <c r="F144" s="166"/>
    </row>
    <row r="145" spans="1:6" ht="25.5">
      <c r="A145" s="6" t="s">
        <v>152</v>
      </c>
      <c r="B145" s="44" t="s">
        <v>243</v>
      </c>
      <c r="C145" s="12" t="s">
        <v>95</v>
      </c>
      <c r="D145" s="9">
        <f>D146</f>
        <v>315.8</v>
      </c>
      <c r="E145" s="31">
        <f>E146</f>
        <v>315.8</v>
      </c>
      <c r="F145" s="160"/>
    </row>
    <row r="146" spans="1:6" ht="25.5">
      <c r="A146" s="6" t="s">
        <v>153</v>
      </c>
      <c r="B146" s="44" t="s">
        <v>243</v>
      </c>
      <c r="C146" s="12" t="s">
        <v>96</v>
      </c>
      <c r="D146" s="9">
        <v>315.8</v>
      </c>
      <c r="E146" s="31">
        <v>315.8</v>
      </c>
      <c r="F146" s="160"/>
    </row>
    <row r="147" spans="1:6">
      <c r="A147" s="98" t="s">
        <v>121</v>
      </c>
      <c r="B147" s="172"/>
      <c r="C147" s="172"/>
      <c r="D147" s="173">
        <f>D14+D23+D28+D41+D45+D58+D89</f>
        <v>52552.4</v>
      </c>
      <c r="E147" s="173">
        <f>E14+E23+E28+E41+E45+E58+E89</f>
        <v>53551.200000000004</v>
      </c>
    </row>
  </sheetData>
  <mergeCells count="10">
    <mergeCell ref="A8:D8"/>
    <mergeCell ref="A9:D9"/>
    <mergeCell ref="A10:D10"/>
    <mergeCell ref="A11:D11"/>
    <mergeCell ref="A1:E1"/>
    <mergeCell ref="A2:E2"/>
    <mergeCell ref="A3:E3"/>
    <mergeCell ref="A4:E4"/>
    <mergeCell ref="A5:E5"/>
    <mergeCell ref="A7:D7"/>
  </mergeCells>
  <pageMargins left="0.70866141732283472" right="0.31496062992125984" top="0.35433070866141736" bottom="0.35433070866141736" header="0.31496062992125984" footer="0.31496062992125984"/>
  <pageSetup paperSize="9" scale="80" fitToHeight="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workbookViewId="0">
      <selection activeCell="A7" sqref="A7:E7"/>
    </sheetView>
  </sheetViews>
  <sheetFormatPr defaultRowHeight="12.75"/>
  <cols>
    <col min="1" max="1" width="45.42578125" customWidth="1"/>
    <col min="2" max="3" width="10.7109375" customWidth="1"/>
    <col min="4" max="5" width="12.7109375" customWidth="1"/>
  </cols>
  <sheetData>
    <row r="1" spans="1:6">
      <c r="C1" s="188" t="s">
        <v>132</v>
      </c>
      <c r="D1" s="188"/>
      <c r="E1" s="188"/>
    </row>
    <row r="2" spans="1:6" ht="15.75">
      <c r="A2" s="2"/>
      <c r="B2" s="2"/>
      <c r="C2" s="188" t="s">
        <v>207</v>
      </c>
      <c r="D2" s="188"/>
      <c r="E2" s="188"/>
      <c r="F2" s="1"/>
    </row>
    <row r="3" spans="1:6" ht="15.75">
      <c r="A3" s="2"/>
      <c r="B3" s="2"/>
      <c r="C3" s="188" t="s">
        <v>79</v>
      </c>
      <c r="D3" s="188"/>
      <c r="E3" s="188"/>
      <c r="F3" s="1"/>
    </row>
    <row r="4" spans="1:6" ht="15.75">
      <c r="A4" s="2"/>
      <c r="B4" s="2"/>
      <c r="C4" s="188" t="s">
        <v>1</v>
      </c>
      <c r="D4" s="188"/>
      <c r="E4" s="188"/>
      <c r="F4" s="1"/>
    </row>
    <row r="5" spans="1:6" ht="15.75">
      <c r="A5" s="2"/>
      <c r="B5" s="2"/>
      <c r="C5" s="188" t="s">
        <v>379</v>
      </c>
      <c r="D5" s="188"/>
      <c r="E5" s="188"/>
      <c r="F5" s="1"/>
    </row>
    <row r="6" spans="1:6" ht="15.75">
      <c r="A6" s="195"/>
      <c r="B6" s="195"/>
      <c r="C6" s="195"/>
      <c r="D6" s="195"/>
      <c r="E6" s="195"/>
      <c r="F6" s="196"/>
    </row>
    <row r="7" spans="1:6" ht="47.25" customHeight="1">
      <c r="A7" s="197" t="s">
        <v>250</v>
      </c>
      <c r="B7" s="197"/>
      <c r="C7" s="197"/>
      <c r="D7" s="197"/>
      <c r="E7" s="197"/>
      <c r="F7" s="196"/>
    </row>
    <row r="8" spans="1:6" ht="40.5" customHeight="1">
      <c r="A8" s="54" t="s">
        <v>2</v>
      </c>
      <c r="B8" s="55" t="s">
        <v>3</v>
      </c>
      <c r="C8" s="55" t="s">
        <v>4</v>
      </c>
      <c r="D8" s="56" t="s">
        <v>38</v>
      </c>
      <c r="E8" s="56" t="s">
        <v>5</v>
      </c>
      <c r="F8" s="1"/>
    </row>
    <row r="9" spans="1:6" ht="15.75">
      <c r="A9" s="11">
        <v>1</v>
      </c>
      <c r="B9" s="8">
        <v>2</v>
      </c>
      <c r="C9" s="8">
        <v>3</v>
      </c>
      <c r="D9" s="11">
        <v>4</v>
      </c>
      <c r="E9" s="11">
        <v>5</v>
      </c>
      <c r="F9" s="1"/>
    </row>
    <row r="10" spans="1:6" ht="16.5" customHeight="1">
      <c r="A10" s="13" t="s">
        <v>6</v>
      </c>
      <c r="B10" s="14" t="s">
        <v>80</v>
      </c>
      <c r="C10" s="14"/>
      <c r="D10" s="15">
        <f>'Прил.10 (2015 вед)'!G12</f>
        <v>21315</v>
      </c>
      <c r="E10" s="16"/>
      <c r="F10" s="1"/>
    </row>
    <row r="11" spans="1:6" ht="39.75" customHeight="1">
      <c r="A11" s="6" t="s">
        <v>7</v>
      </c>
      <c r="B11" s="12" t="s">
        <v>80</v>
      </c>
      <c r="C11" s="12" t="s">
        <v>81</v>
      </c>
      <c r="D11" s="9">
        <f>'Прил.10 (2015 вед)'!G13</f>
        <v>1630</v>
      </c>
      <c r="E11" s="7"/>
      <c r="F11" s="1"/>
    </row>
    <row r="12" spans="1:6" ht="53.25" customHeight="1">
      <c r="A12" s="6" t="s">
        <v>133</v>
      </c>
      <c r="B12" s="12" t="s">
        <v>80</v>
      </c>
      <c r="C12" s="12" t="s">
        <v>82</v>
      </c>
      <c r="D12" s="9">
        <f>'Прил.10 (2015 вед)'!G19</f>
        <v>11537.1</v>
      </c>
      <c r="E12" s="7"/>
      <c r="F12" s="1"/>
    </row>
    <row r="13" spans="1:6" ht="16.5" hidden="1" customHeight="1">
      <c r="A13" s="72" t="s">
        <v>105</v>
      </c>
      <c r="B13" s="12" t="s">
        <v>80</v>
      </c>
      <c r="C13" s="12" t="s">
        <v>87</v>
      </c>
      <c r="D13" s="9" t="e">
        <f>'Прил.10 (2015 вед)'!#REF!</f>
        <v>#REF!</v>
      </c>
      <c r="E13" s="7"/>
      <c r="F13" s="1"/>
    </row>
    <row r="14" spans="1:6" ht="16.5" customHeight="1">
      <c r="A14" s="6" t="s">
        <v>8</v>
      </c>
      <c r="B14" s="12" t="s">
        <v>80</v>
      </c>
      <c r="C14" s="12">
        <v>11</v>
      </c>
      <c r="D14" s="9">
        <f>'Прил.10 (2015 вед)'!G29</f>
        <v>150</v>
      </c>
      <c r="E14" s="7"/>
      <c r="F14" s="1"/>
    </row>
    <row r="15" spans="1:6" ht="16.5" customHeight="1">
      <c r="A15" s="6" t="s">
        <v>9</v>
      </c>
      <c r="B15" s="12" t="s">
        <v>80</v>
      </c>
      <c r="C15" s="12">
        <v>13</v>
      </c>
      <c r="D15" s="9">
        <f>'Прил.10 (2015 вед)'!G33</f>
        <v>7997.9</v>
      </c>
      <c r="E15" s="7"/>
      <c r="F15" s="1"/>
    </row>
    <row r="16" spans="1:6" ht="16.5" customHeight="1">
      <c r="A16" s="13" t="s">
        <v>10</v>
      </c>
      <c r="B16" s="14" t="s">
        <v>81</v>
      </c>
      <c r="C16" s="14"/>
      <c r="D16" s="15">
        <f>D17</f>
        <v>724</v>
      </c>
      <c r="E16" s="15">
        <f>E17</f>
        <v>724</v>
      </c>
      <c r="F16" s="1"/>
    </row>
    <row r="17" spans="1:6" ht="16.5" customHeight="1">
      <c r="A17" s="6" t="s">
        <v>11</v>
      </c>
      <c r="B17" s="12" t="s">
        <v>81</v>
      </c>
      <c r="C17" s="12" t="s">
        <v>83</v>
      </c>
      <c r="D17" s="9">
        <f>'Прил.10 (2015 вед)'!G69</f>
        <v>724</v>
      </c>
      <c r="E17" s="9">
        <f>D17</f>
        <v>724</v>
      </c>
      <c r="F17" s="1"/>
    </row>
    <row r="18" spans="1:6" ht="27" customHeight="1">
      <c r="A18" s="13" t="s">
        <v>12</v>
      </c>
      <c r="B18" s="14" t="s">
        <v>83</v>
      </c>
      <c r="C18" s="14"/>
      <c r="D18" s="15">
        <f>D19+D21+D20</f>
        <v>2293.5</v>
      </c>
      <c r="E18" s="15">
        <f>E19</f>
        <v>120</v>
      </c>
      <c r="F18" s="1"/>
    </row>
    <row r="19" spans="1:6" ht="16.5" customHeight="1">
      <c r="A19" s="6" t="s">
        <v>13</v>
      </c>
      <c r="B19" s="12" t="s">
        <v>83</v>
      </c>
      <c r="C19" s="12" t="s">
        <v>82</v>
      </c>
      <c r="D19" s="9">
        <f>'Прил.10 (2015 вед)'!G81</f>
        <v>120</v>
      </c>
      <c r="E19" s="9">
        <f>D19</f>
        <v>120</v>
      </c>
      <c r="F19" s="1"/>
    </row>
    <row r="20" spans="1:6" ht="39">
      <c r="A20" s="6" t="s">
        <v>345</v>
      </c>
      <c r="B20" s="12" t="s">
        <v>83</v>
      </c>
      <c r="C20" s="12" t="s">
        <v>85</v>
      </c>
      <c r="D20" s="9">
        <f>'Прил.10 (2015 вед)'!G95</f>
        <v>1872.6</v>
      </c>
      <c r="E20" s="9"/>
      <c r="F20" s="187"/>
    </row>
    <row r="21" spans="1:6" ht="27" customHeight="1">
      <c r="A21" s="6" t="s">
        <v>14</v>
      </c>
      <c r="B21" s="12" t="s">
        <v>83</v>
      </c>
      <c r="C21" s="12">
        <v>14</v>
      </c>
      <c r="D21" s="9">
        <f>'Прил.10 (2015 вед)'!G102</f>
        <v>300.89999999999998</v>
      </c>
      <c r="E21" s="9"/>
      <c r="F21" s="1"/>
    </row>
    <row r="22" spans="1:6" ht="16.5" customHeight="1">
      <c r="A22" s="13" t="s">
        <v>15</v>
      </c>
      <c r="B22" s="14" t="s">
        <v>82</v>
      </c>
      <c r="C22" s="14"/>
      <c r="D22" s="15">
        <f>D23+D24+D25+D26+D27</f>
        <v>8372.9</v>
      </c>
      <c r="E22" s="15"/>
      <c r="F22" s="1"/>
    </row>
    <row r="23" spans="1:6" ht="16.5" customHeight="1">
      <c r="A23" s="6" t="s">
        <v>16</v>
      </c>
      <c r="B23" s="12" t="s">
        <v>82</v>
      </c>
      <c r="C23" s="12" t="s">
        <v>80</v>
      </c>
      <c r="D23" s="9">
        <f>'Прил.10 (2015 вед)'!G119</f>
        <v>1823.7</v>
      </c>
      <c r="E23" s="10"/>
      <c r="F23" s="1"/>
    </row>
    <row r="24" spans="1:6" ht="16.5" customHeight="1">
      <c r="A24" s="6" t="s">
        <v>17</v>
      </c>
      <c r="B24" s="12" t="s">
        <v>82</v>
      </c>
      <c r="C24" s="12" t="s">
        <v>84</v>
      </c>
      <c r="D24" s="9">
        <f>'Прил.10 (2015 вед)'!G125</f>
        <v>2319.1999999999998</v>
      </c>
      <c r="E24" s="9"/>
      <c r="F24" s="1"/>
    </row>
    <row r="25" spans="1:6" ht="16.5" customHeight="1">
      <c r="A25" s="6" t="s">
        <v>18</v>
      </c>
      <c r="B25" s="12" t="s">
        <v>82</v>
      </c>
      <c r="C25" s="12" t="s">
        <v>85</v>
      </c>
      <c r="D25" s="9">
        <f>'Прил.10 (2015 вед)'!G135</f>
        <v>3551.8</v>
      </c>
      <c r="E25" s="9"/>
      <c r="F25" s="1"/>
    </row>
    <row r="26" spans="1:6" ht="16.5" customHeight="1">
      <c r="A26" s="6" t="s">
        <v>19</v>
      </c>
      <c r="B26" s="12" t="s">
        <v>82</v>
      </c>
      <c r="C26" s="12">
        <v>10</v>
      </c>
      <c r="D26" s="9">
        <f>'Прил.10 (2015 вед)'!G147</f>
        <v>473.2</v>
      </c>
      <c r="E26" s="9"/>
      <c r="F26" s="1"/>
    </row>
    <row r="27" spans="1:6" ht="16.5" customHeight="1">
      <c r="A27" s="6" t="s">
        <v>20</v>
      </c>
      <c r="B27" s="12" t="s">
        <v>82</v>
      </c>
      <c r="C27" s="12">
        <v>12</v>
      </c>
      <c r="D27" s="9">
        <f>'Прил.10 (2015 вед)'!G153</f>
        <v>205</v>
      </c>
      <c r="E27" s="9"/>
      <c r="F27" s="1"/>
    </row>
    <row r="28" spans="1:6" ht="16.5" customHeight="1">
      <c r="A28" s="13" t="s">
        <v>21</v>
      </c>
      <c r="B28" s="14" t="s">
        <v>86</v>
      </c>
      <c r="C28" s="14"/>
      <c r="D28" s="15">
        <f>D29+D30+D31+D32</f>
        <v>12529.300000000001</v>
      </c>
      <c r="E28" s="15"/>
      <c r="F28" s="1"/>
    </row>
    <row r="29" spans="1:6" ht="16.5" customHeight="1">
      <c r="A29" s="6" t="s">
        <v>66</v>
      </c>
      <c r="B29" s="12" t="s">
        <v>86</v>
      </c>
      <c r="C29" s="12" t="s">
        <v>80</v>
      </c>
      <c r="D29" s="9">
        <f>'Прил.10 (2015 вед)'!G160</f>
        <v>595.5</v>
      </c>
      <c r="E29" s="9"/>
      <c r="F29" s="1"/>
    </row>
    <row r="30" spans="1:6" ht="16.5" customHeight="1">
      <c r="A30" s="6" t="s">
        <v>134</v>
      </c>
      <c r="B30" s="12" t="s">
        <v>86</v>
      </c>
      <c r="C30" s="12" t="s">
        <v>81</v>
      </c>
      <c r="D30" s="9">
        <f>'Прил.10 (2015 вед)'!G178</f>
        <v>6760.4</v>
      </c>
      <c r="E30" s="9"/>
      <c r="F30" s="1"/>
    </row>
    <row r="31" spans="1:6" ht="16.5" customHeight="1">
      <c r="A31" s="6" t="s">
        <v>22</v>
      </c>
      <c r="B31" s="12" t="s">
        <v>86</v>
      </c>
      <c r="C31" s="12" t="s">
        <v>83</v>
      </c>
      <c r="D31" s="9">
        <f>'Прил.10 (2015 вед)'!G198</f>
        <v>4905.7000000000007</v>
      </c>
      <c r="E31" s="9"/>
      <c r="F31" s="1"/>
    </row>
    <row r="32" spans="1:6" ht="27" customHeight="1">
      <c r="A32" s="6" t="s">
        <v>23</v>
      </c>
      <c r="B32" s="12" t="s">
        <v>86</v>
      </c>
      <c r="C32" s="12" t="s">
        <v>86</v>
      </c>
      <c r="D32" s="9">
        <f>'Прил.10 (2015 вед)'!G237</f>
        <v>267.7</v>
      </c>
      <c r="E32" s="9"/>
      <c r="F32" s="1"/>
    </row>
    <row r="33" spans="1:6" ht="17.25" customHeight="1">
      <c r="A33" s="13" t="s">
        <v>327</v>
      </c>
      <c r="B33" s="14" t="s">
        <v>326</v>
      </c>
      <c r="C33" s="14"/>
      <c r="D33" s="15">
        <f>D34</f>
        <v>120</v>
      </c>
      <c r="E33" s="15"/>
      <c r="F33" s="180"/>
    </row>
    <row r="34" spans="1:6" ht="15" customHeight="1">
      <c r="A34" s="6" t="s">
        <v>328</v>
      </c>
      <c r="B34" s="12" t="s">
        <v>326</v>
      </c>
      <c r="C34" s="12" t="s">
        <v>86</v>
      </c>
      <c r="D34" s="9">
        <f>'Прил.10 (2015 вед)'!G242</f>
        <v>120</v>
      </c>
      <c r="E34" s="9"/>
      <c r="F34" s="180"/>
    </row>
    <row r="35" spans="1:6" ht="16.5" customHeight="1">
      <c r="A35" s="13" t="s">
        <v>24</v>
      </c>
      <c r="B35" s="14" t="s">
        <v>87</v>
      </c>
      <c r="C35" s="14"/>
      <c r="D35" s="15">
        <f>D36</f>
        <v>505</v>
      </c>
      <c r="E35" s="15"/>
      <c r="F35" s="1"/>
    </row>
    <row r="36" spans="1:6" ht="16.5" customHeight="1">
      <c r="A36" s="6" t="s">
        <v>25</v>
      </c>
      <c r="B36" s="12" t="s">
        <v>87</v>
      </c>
      <c r="C36" s="12" t="s">
        <v>87</v>
      </c>
      <c r="D36" s="9">
        <f>'Прил.10 (2015 вед)'!G250</f>
        <v>505</v>
      </c>
      <c r="E36" s="9"/>
      <c r="F36" s="1"/>
    </row>
    <row r="37" spans="1:6" ht="15" customHeight="1">
      <c r="A37" s="13" t="s">
        <v>123</v>
      </c>
      <c r="B37" s="14" t="s">
        <v>84</v>
      </c>
      <c r="C37" s="14"/>
      <c r="D37" s="15">
        <f>D38+D39</f>
        <v>6810.3</v>
      </c>
      <c r="E37" s="15"/>
      <c r="F37" s="1"/>
    </row>
    <row r="38" spans="1:6" ht="16.5" customHeight="1">
      <c r="A38" s="6" t="s">
        <v>26</v>
      </c>
      <c r="B38" s="12" t="s">
        <v>84</v>
      </c>
      <c r="C38" s="12" t="s">
        <v>80</v>
      </c>
      <c r="D38" s="9">
        <f>'Прил.10 (2015 вед)'!G269</f>
        <v>6217.3</v>
      </c>
      <c r="E38" s="9"/>
      <c r="F38" s="1"/>
    </row>
    <row r="39" spans="1:6" ht="16.5" customHeight="1">
      <c r="A39" s="6" t="s">
        <v>135</v>
      </c>
      <c r="B39" s="12" t="s">
        <v>84</v>
      </c>
      <c r="C39" s="12" t="s">
        <v>82</v>
      </c>
      <c r="D39" s="9">
        <f>'Прил.10 (2015 вед)'!G293</f>
        <v>593</v>
      </c>
      <c r="E39" s="9"/>
      <c r="F39" s="1"/>
    </row>
    <row r="40" spans="1:6" ht="16.5" customHeight="1">
      <c r="A40" s="13" t="s">
        <v>27</v>
      </c>
      <c r="B40" s="14">
        <v>10</v>
      </c>
      <c r="C40" s="14"/>
      <c r="D40" s="15">
        <f>D41</f>
        <v>180</v>
      </c>
      <c r="E40" s="17"/>
      <c r="F40" s="1"/>
    </row>
    <row r="41" spans="1:6" ht="16.5" customHeight="1">
      <c r="A41" s="6" t="s">
        <v>28</v>
      </c>
      <c r="B41" s="12">
        <v>10</v>
      </c>
      <c r="C41" s="12" t="s">
        <v>80</v>
      </c>
      <c r="D41" s="9">
        <f>'Прил.10 (2015 вед)'!G306</f>
        <v>180</v>
      </c>
      <c r="E41" s="9"/>
      <c r="F41" s="1"/>
    </row>
    <row r="42" spans="1:6" ht="16.5" customHeight="1">
      <c r="A42" s="13" t="s">
        <v>29</v>
      </c>
      <c r="B42" s="14">
        <v>11</v>
      </c>
      <c r="C42" s="14"/>
      <c r="D42" s="15">
        <f>D43</f>
        <v>5</v>
      </c>
      <c r="E42" s="15"/>
      <c r="F42" s="1"/>
    </row>
    <row r="43" spans="1:6" ht="16.5" customHeight="1">
      <c r="A43" s="6" t="s">
        <v>77</v>
      </c>
      <c r="B43" s="12">
        <v>11</v>
      </c>
      <c r="C43" s="12" t="s">
        <v>80</v>
      </c>
      <c r="D43" s="9">
        <f>'Прил.10 (2015 вед)'!G314</f>
        <v>5</v>
      </c>
      <c r="E43" s="9"/>
      <c r="F43" s="1"/>
    </row>
    <row r="44" spans="1:6" ht="16.5" customHeight="1">
      <c r="A44" s="13" t="s">
        <v>30</v>
      </c>
      <c r="B44" s="14">
        <v>12</v>
      </c>
      <c r="C44" s="14"/>
      <c r="D44" s="15">
        <f>D45</f>
        <v>40</v>
      </c>
      <c r="E44" s="15"/>
      <c r="F44" s="1"/>
    </row>
    <row r="45" spans="1:6" ht="25.5" customHeight="1">
      <c r="A45" s="6" t="s">
        <v>31</v>
      </c>
      <c r="B45" s="12">
        <v>12</v>
      </c>
      <c r="C45" s="12" t="s">
        <v>82</v>
      </c>
      <c r="D45" s="9">
        <f>'Прил.10 (2015 вед)'!G322</f>
        <v>40</v>
      </c>
      <c r="E45" s="9"/>
      <c r="F45" s="1"/>
    </row>
    <row r="46" spans="1:6" ht="16.5" customHeight="1">
      <c r="A46" s="18" t="s">
        <v>32</v>
      </c>
      <c r="B46" s="57"/>
      <c r="C46" s="57"/>
      <c r="D46" s="39">
        <f>D10+D16+D18+D22+D28+D35+D37+D40+D42+D44+D33</f>
        <v>52895.000000000007</v>
      </c>
      <c r="E46" s="39">
        <f>E16+E18</f>
        <v>844</v>
      </c>
      <c r="F46" s="1"/>
    </row>
  </sheetData>
  <mergeCells count="8">
    <mergeCell ref="C1:E1"/>
    <mergeCell ref="C2:E2"/>
    <mergeCell ref="A6:E6"/>
    <mergeCell ref="F6:F7"/>
    <mergeCell ref="A7:E7"/>
    <mergeCell ref="C5:E5"/>
    <mergeCell ref="C4:E4"/>
    <mergeCell ref="C3:E3"/>
  </mergeCells>
  <phoneticPr fontId="0" type="noConversion"/>
  <pageMargins left="0.78740157480314965" right="0.39370078740157483" top="0.78740157480314965" bottom="0.39370078740157483" header="0.51181102362204722" footer="0.51181102362204722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topLeftCell="A22" workbookViewId="0">
      <selection activeCell="C5" sqref="C5:G5"/>
    </sheetView>
  </sheetViews>
  <sheetFormatPr defaultRowHeight="12.75"/>
  <cols>
    <col min="1" max="1" width="44.85546875" customWidth="1"/>
    <col min="2" max="3" width="10.7109375" customWidth="1"/>
    <col min="4" max="4" width="12.7109375" customWidth="1"/>
    <col min="5" max="5" width="12" customWidth="1"/>
    <col min="6" max="6" width="11.7109375" customWidth="1"/>
    <col min="7" max="7" width="12" customWidth="1"/>
  </cols>
  <sheetData>
    <row r="1" spans="1:7">
      <c r="C1" s="188" t="s">
        <v>270</v>
      </c>
      <c r="D1" s="188"/>
      <c r="E1" s="188"/>
      <c r="F1" s="188"/>
      <c r="G1" s="188"/>
    </row>
    <row r="2" spans="1:7" ht="15.75" customHeight="1">
      <c r="A2" s="2"/>
      <c r="B2" s="2"/>
      <c r="C2" s="188" t="s">
        <v>207</v>
      </c>
      <c r="D2" s="188"/>
      <c r="E2" s="188"/>
      <c r="F2" s="188"/>
      <c r="G2" s="188"/>
    </row>
    <row r="3" spans="1:7" ht="15.75" customHeight="1">
      <c r="A3" s="2"/>
      <c r="B3" s="2"/>
      <c r="C3" s="188" t="s">
        <v>79</v>
      </c>
      <c r="D3" s="188"/>
      <c r="E3" s="188"/>
      <c r="F3" s="188"/>
      <c r="G3" s="188"/>
    </row>
    <row r="4" spans="1:7" ht="15.75" customHeight="1">
      <c r="A4" s="2"/>
      <c r="B4" s="2"/>
      <c r="C4" s="188" t="s">
        <v>1</v>
      </c>
      <c r="D4" s="188"/>
      <c r="E4" s="188"/>
      <c r="F4" s="188"/>
      <c r="G4" s="188"/>
    </row>
    <row r="5" spans="1:7" ht="15.75" customHeight="1">
      <c r="A5" s="2"/>
      <c r="B5" s="2"/>
      <c r="C5" s="188" t="s">
        <v>286</v>
      </c>
      <c r="D5" s="188"/>
      <c r="E5" s="188"/>
      <c r="F5" s="188"/>
      <c r="G5" s="188"/>
    </row>
    <row r="6" spans="1:7" ht="15.75">
      <c r="A6" s="195"/>
      <c r="B6" s="195"/>
      <c r="C6" s="195"/>
      <c r="D6" s="195"/>
      <c r="E6" s="195"/>
      <c r="F6" s="1"/>
    </row>
    <row r="7" spans="1:7" ht="47.25" customHeight="1">
      <c r="A7" s="198" t="s">
        <v>273</v>
      </c>
      <c r="B7" s="198"/>
      <c r="C7" s="198"/>
      <c r="D7" s="198"/>
      <c r="E7" s="198"/>
      <c r="F7" s="198"/>
      <c r="G7" s="198"/>
    </row>
    <row r="8" spans="1:7" ht="40.5" customHeight="1">
      <c r="A8" s="54" t="s">
        <v>2</v>
      </c>
      <c r="B8" s="55" t="s">
        <v>3</v>
      </c>
      <c r="C8" s="55" t="s">
        <v>4</v>
      </c>
      <c r="D8" s="55" t="s">
        <v>116</v>
      </c>
      <c r="E8" s="56" t="s">
        <v>5</v>
      </c>
      <c r="F8" s="55" t="s">
        <v>252</v>
      </c>
      <c r="G8" s="56" t="s">
        <v>5</v>
      </c>
    </row>
    <row r="9" spans="1:7">
      <c r="A9" s="11">
        <v>1</v>
      </c>
      <c r="B9" s="8">
        <v>2</v>
      </c>
      <c r="C9" s="8">
        <v>3</v>
      </c>
      <c r="D9" s="11">
        <v>4</v>
      </c>
      <c r="E9" s="11">
        <v>5</v>
      </c>
      <c r="F9" s="11">
        <v>4</v>
      </c>
      <c r="G9" s="11">
        <v>5</v>
      </c>
    </row>
    <row r="10" spans="1:7" ht="16.5" customHeight="1">
      <c r="A10" s="13" t="s">
        <v>6</v>
      </c>
      <c r="B10" s="14" t="s">
        <v>80</v>
      </c>
      <c r="C10" s="14"/>
      <c r="D10" s="15">
        <f>D11+D12+D13+D14</f>
        <v>22982.400000000001</v>
      </c>
      <c r="E10" s="16"/>
      <c r="F10" s="15">
        <f>F11+F12+F13+F14</f>
        <v>24266.2</v>
      </c>
      <c r="G10" s="16"/>
    </row>
    <row r="11" spans="1:7" ht="39.75" customHeight="1">
      <c r="A11" s="6" t="s">
        <v>146</v>
      </c>
      <c r="B11" s="12" t="s">
        <v>80</v>
      </c>
      <c r="C11" s="12" t="s">
        <v>81</v>
      </c>
      <c r="D11" s="9">
        <f>'Прил.11 (2016-17 функ)'!G13</f>
        <v>1680</v>
      </c>
      <c r="E11" s="7"/>
      <c r="F11" s="9">
        <f>'Прил.11 (2016-17 функ)'!I13</f>
        <v>1680</v>
      </c>
      <c r="G11" s="7"/>
    </row>
    <row r="12" spans="1:7" ht="53.25" customHeight="1">
      <c r="A12" s="6" t="s">
        <v>133</v>
      </c>
      <c r="B12" s="12" t="s">
        <v>80</v>
      </c>
      <c r="C12" s="12" t="s">
        <v>82</v>
      </c>
      <c r="D12" s="9">
        <f>'Прил.11 (2016-17 функ)'!G19</f>
        <v>11478.4</v>
      </c>
      <c r="E12" s="7"/>
      <c r="F12" s="9">
        <f>'Прил.11 (2016-17 функ)'!I19</f>
        <v>11478.4</v>
      </c>
      <c r="G12" s="7"/>
    </row>
    <row r="13" spans="1:7" ht="16.5" customHeight="1">
      <c r="A13" s="6" t="s">
        <v>8</v>
      </c>
      <c r="B13" s="12" t="s">
        <v>80</v>
      </c>
      <c r="C13" s="12">
        <v>11</v>
      </c>
      <c r="D13" s="9">
        <f>'Прил.11 (2016-17 функ)'!G26</f>
        <v>200</v>
      </c>
      <c r="E13" s="7"/>
      <c r="F13" s="9">
        <f>'Прил.11 (2016-17 функ)'!I26</f>
        <v>200</v>
      </c>
      <c r="G13" s="7"/>
    </row>
    <row r="14" spans="1:7" ht="16.5" customHeight="1">
      <c r="A14" s="6" t="s">
        <v>9</v>
      </c>
      <c r="B14" s="12" t="s">
        <v>80</v>
      </c>
      <c r="C14" s="12">
        <v>13</v>
      </c>
      <c r="D14" s="9">
        <f>'Прил.11 (2016-17 функ)'!G30</f>
        <v>9624</v>
      </c>
      <c r="E14" s="7"/>
      <c r="F14" s="9">
        <f>'Прил.11 (2016-17 функ)'!I30</f>
        <v>10907.800000000001</v>
      </c>
      <c r="G14" s="7"/>
    </row>
    <row r="15" spans="1:7" ht="16.5" customHeight="1">
      <c r="A15" s="13" t="s">
        <v>10</v>
      </c>
      <c r="B15" s="14" t="s">
        <v>81</v>
      </c>
      <c r="C15" s="14"/>
      <c r="D15" s="15">
        <f>D16</f>
        <v>788</v>
      </c>
      <c r="E15" s="15">
        <f>E16</f>
        <v>788</v>
      </c>
      <c r="F15" s="15">
        <f>F16</f>
        <v>788</v>
      </c>
      <c r="G15" s="15">
        <f>G16</f>
        <v>788</v>
      </c>
    </row>
    <row r="16" spans="1:7" ht="16.5" customHeight="1">
      <c r="A16" s="6" t="s">
        <v>11</v>
      </c>
      <c r="B16" s="12" t="s">
        <v>81</v>
      </c>
      <c r="C16" s="12" t="s">
        <v>83</v>
      </c>
      <c r="D16" s="9">
        <f>'Прил.11 (2016-17 функ)'!G63</f>
        <v>788</v>
      </c>
      <c r="E16" s="9">
        <f>D16</f>
        <v>788</v>
      </c>
      <c r="F16" s="9">
        <f>'Прил.11 (2016-17 функ)'!I63</f>
        <v>788</v>
      </c>
      <c r="G16" s="9">
        <f>F16</f>
        <v>788</v>
      </c>
    </row>
    <row r="17" spans="1:7" ht="30.75" customHeight="1">
      <c r="A17" s="13" t="s">
        <v>12</v>
      </c>
      <c r="B17" s="14" t="s">
        <v>83</v>
      </c>
      <c r="C17" s="14"/>
      <c r="D17" s="15">
        <f>D18+D19</f>
        <v>456</v>
      </c>
      <c r="E17" s="15">
        <f>E18</f>
        <v>135</v>
      </c>
      <c r="F17" s="15">
        <f>F18+F19</f>
        <v>145</v>
      </c>
      <c r="G17" s="15">
        <f>G18</f>
        <v>145</v>
      </c>
    </row>
    <row r="18" spans="1:7" ht="16.5" customHeight="1">
      <c r="A18" s="6" t="s">
        <v>13</v>
      </c>
      <c r="B18" s="12" t="s">
        <v>83</v>
      </c>
      <c r="C18" s="12" t="s">
        <v>82</v>
      </c>
      <c r="D18" s="9">
        <f>'Прил.11 (2016-17 функ)'!G75</f>
        <v>135</v>
      </c>
      <c r="E18" s="9">
        <f>D18</f>
        <v>135</v>
      </c>
      <c r="F18" s="9">
        <f>'Прил.11 (2016-17 функ)'!I75</f>
        <v>145</v>
      </c>
      <c r="G18" s="9">
        <f>F18</f>
        <v>145</v>
      </c>
    </row>
    <row r="19" spans="1:7" ht="27" customHeight="1">
      <c r="A19" s="6" t="s">
        <v>14</v>
      </c>
      <c r="B19" s="12" t="s">
        <v>83</v>
      </c>
      <c r="C19" s="12">
        <v>14</v>
      </c>
      <c r="D19" s="9">
        <f>'Прил.11 (2016-17 функ)'!G90</f>
        <v>321</v>
      </c>
      <c r="E19" s="9"/>
      <c r="F19" s="9">
        <f>'Прил.11 (2016-17 функ)'!I90</f>
        <v>0</v>
      </c>
      <c r="G19" s="9"/>
    </row>
    <row r="20" spans="1:7" ht="16.5" customHeight="1">
      <c r="A20" s="13" t="s">
        <v>15</v>
      </c>
      <c r="B20" s="14" t="s">
        <v>82</v>
      </c>
      <c r="C20" s="14"/>
      <c r="D20" s="15">
        <f>D21+D22+D23+D24</f>
        <v>5076.2</v>
      </c>
      <c r="E20" s="15"/>
      <c r="F20" s="15">
        <f>F21+F22+F23+F24</f>
        <v>3559.5</v>
      </c>
      <c r="G20" s="15"/>
    </row>
    <row r="21" spans="1:7" ht="16.5" customHeight="1">
      <c r="A21" s="6" t="s">
        <v>16</v>
      </c>
      <c r="B21" s="12" t="s">
        <v>82</v>
      </c>
      <c r="C21" s="12" t="s">
        <v>80</v>
      </c>
      <c r="D21" s="9">
        <f>'Прил.11 (2016-17 функ)'!G98</f>
        <v>1714.7</v>
      </c>
      <c r="E21" s="10"/>
      <c r="F21" s="9">
        <f>'Прил.11 (2016-17 функ)'!I98</f>
        <v>1426</v>
      </c>
      <c r="G21" s="10"/>
    </row>
    <row r="22" spans="1:7" ht="16.5" customHeight="1">
      <c r="A22" s="6" t="s">
        <v>17</v>
      </c>
      <c r="B22" s="12" t="s">
        <v>82</v>
      </c>
      <c r="C22" s="12" t="s">
        <v>84</v>
      </c>
      <c r="D22" s="9">
        <f>'Прил.11 (2016-17 функ)'!G104</f>
        <v>1000</v>
      </c>
      <c r="E22" s="9"/>
      <c r="F22" s="9">
        <f>'Прил.11 (2016-17 функ)'!I104</f>
        <v>0</v>
      </c>
      <c r="G22" s="9"/>
    </row>
    <row r="23" spans="1:7" ht="16.5" customHeight="1">
      <c r="A23" s="6" t="s">
        <v>18</v>
      </c>
      <c r="B23" s="12" t="s">
        <v>82</v>
      </c>
      <c r="C23" s="12" t="s">
        <v>85</v>
      </c>
      <c r="D23" s="9">
        <f>'Прил.11 (2016-17 функ)'!G110</f>
        <v>1939</v>
      </c>
      <c r="E23" s="9"/>
      <c r="F23" s="9">
        <f>'Прил.11 (2016-17 функ)'!I110</f>
        <v>1561</v>
      </c>
      <c r="G23" s="9"/>
    </row>
    <row r="24" spans="1:7" ht="16.5" customHeight="1">
      <c r="A24" s="6" t="s">
        <v>19</v>
      </c>
      <c r="B24" s="12" t="s">
        <v>82</v>
      </c>
      <c r="C24" s="12">
        <v>10</v>
      </c>
      <c r="D24" s="9">
        <f>'Прил.11 (2016-17 функ)'!G129</f>
        <v>422.5</v>
      </c>
      <c r="E24" s="9"/>
      <c r="F24" s="9">
        <f>'Прил.11 (2016-17 функ)'!I129</f>
        <v>572.5</v>
      </c>
      <c r="G24" s="9"/>
    </row>
    <row r="25" spans="1:7" ht="16.5" customHeight="1">
      <c r="A25" s="13" t="s">
        <v>21</v>
      </c>
      <c r="B25" s="14" t="s">
        <v>86</v>
      </c>
      <c r="C25" s="14"/>
      <c r="D25" s="15">
        <f>D26+D27+D28+D29</f>
        <v>14347</v>
      </c>
      <c r="E25" s="15"/>
      <c r="F25" s="15">
        <f>F26+F27+F28+F29</f>
        <v>12674</v>
      </c>
      <c r="G25" s="15"/>
    </row>
    <row r="26" spans="1:7" ht="16.5" customHeight="1">
      <c r="A26" s="6" t="s">
        <v>66</v>
      </c>
      <c r="B26" s="12" t="s">
        <v>86</v>
      </c>
      <c r="C26" s="12" t="s">
        <v>80</v>
      </c>
      <c r="D26" s="9">
        <f>'Прил.11 (2016-17 функ)'!G136</f>
        <v>565.79999999999995</v>
      </c>
      <c r="E26" s="9"/>
      <c r="F26" s="9">
        <f>'Прил.11 (2016-17 функ)'!I136</f>
        <v>417.8</v>
      </c>
      <c r="G26" s="9"/>
    </row>
    <row r="27" spans="1:7" ht="16.5" customHeight="1">
      <c r="A27" s="6" t="s">
        <v>134</v>
      </c>
      <c r="B27" s="12" t="s">
        <v>86</v>
      </c>
      <c r="C27" s="12" t="s">
        <v>81</v>
      </c>
      <c r="D27" s="9">
        <f>'Прил.11 (2016-17 функ)'!G165</f>
        <v>12011.400000000001</v>
      </c>
      <c r="E27" s="9"/>
      <c r="F27" s="9">
        <f>'Прил.11 (2016-17 функ)'!I165</f>
        <v>12256.2</v>
      </c>
      <c r="G27" s="9"/>
    </row>
    <row r="28" spans="1:7" ht="16.5" customHeight="1">
      <c r="A28" s="6" t="s">
        <v>22</v>
      </c>
      <c r="B28" s="12" t="s">
        <v>86</v>
      </c>
      <c r="C28" s="12" t="s">
        <v>83</v>
      </c>
      <c r="D28" s="9">
        <f>'Прил.11 (2016-17 функ)'!G184</f>
        <v>1769.8</v>
      </c>
      <c r="E28" s="9"/>
      <c r="F28" s="9">
        <f>'Прил.11 (2016-17 функ)'!I184</f>
        <v>0</v>
      </c>
      <c r="G28" s="9"/>
    </row>
    <row r="29" spans="1:7" ht="27" hidden="1" customHeight="1">
      <c r="A29" s="6" t="s">
        <v>23</v>
      </c>
      <c r="B29" s="12" t="s">
        <v>86</v>
      </c>
      <c r="C29" s="12" t="s">
        <v>86</v>
      </c>
      <c r="D29" s="9"/>
      <c r="E29" s="9"/>
      <c r="F29" s="9"/>
      <c r="G29" s="9"/>
    </row>
    <row r="30" spans="1:7" ht="16.5" customHeight="1">
      <c r="A30" s="13" t="s">
        <v>24</v>
      </c>
      <c r="B30" s="14" t="s">
        <v>87</v>
      </c>
      <c r="C30" s="14"/>
      <c r="D30" s="15">
        <f>D31</f>
        <v>435.7</v>
      </c>
      <c r="E30" s="15"/>
      <c r="F30" s="15">
        <f>F31</f>
        <v>430.7</v>
      </c>
      <c r="G30" s="15"/>
    </row>
    <row r="31" spans="1:7" ht="16.5" customHeight="1">
      <c r="A31" s="6" t="s">
        <v>25</v>
      </c>
      <c r="B31" s="12" t="s">
        <v>87</v>
      </c>
      <c r="C31" s="12" t="s">
        <v>87</v>
      </c>
      <c r="D31" s="9">
        <f>'Прил.11 (2016-17 функ)'!G207</f>
        <v>435.7</v>
      </c>
      <c r="E31" s="9"/>
      <c r="F31" s="9">
        <f>'Прил.11 (2016-17 функ)'!I207</f>
        <v>430.7</v>
      </c>
      <c r="G31" s="9"/>
    </row>
    <row r="32" spans="1:7" ht="16.5" customHeight="1">
      <c r="A32" s="13" t="s">
        <v>123</v>
      </c>
      <c r="B32" s="14" t="s">
        <v>84</v>
      </c>
      <c r="C32" s="14"/>
      <c r="D32" s="15">
        <f>D33+D34</f>
        <v>8197.0999999999985</v>
      </c>
      <c r="E32" s="15"/>
      <c r="F32" s="15">
        <f>F33+F34</f>
        <v>11457.8</v>
      </c>
      <c r="G32" s="15"/>
    </row>
    <row r="33" spans="1:7" ht="16.5" customHeight="1">
      <c r="A33" s="6" t="s">
        <v>26</v>
      </c>
      <c r="B33" s="12" t="s">
        <v>84</v>
      </c>
      <c r="C33" s="12" t="s">
        <v>80</v>
      </c>
      <c r="D33" s="9">
        <f>'Прил.11 (2016-17 функ)'!G220</f>
        <v>8047.0999999999995</v>
      </c>
      <c r="E33" s="9"/>
      <c r="F33" s="9">
        <f>'Прил.11 (2016-17 функ)'!I220</f>
        <v>11457.8</v>
      </c>
      <c r="G33" s="9"/>
    </row>
    <row r="34" spans="1:7" ht="16.5" customHeight="1">
      <c r="A34" s="6" t="s">
        <v>135</v>
      </c>
      <c r="B34" s="12" t="s">
        <v>84</v>
      </c>
      <c r="C34" s="12" t="s">
        <v>82</v>
      </c>
      <c r="D34" s="9">
        <f>'Прил.11 (2016-17 функ)'!G244</f>
        <v>150</v>
      </c>
      <c r="E34" s="9"/>
      <c r="F34" s="9">
        <f>'Прил.11 (2016-17 функ)'!I244</f>
        <v>0</v>
      </c>
      <c r="G34" s="9"/>
    </row>
    <row r="35" spans="1:7" ht="16.5" customHeight="1">
      <c r="A35" s="13" t="s">
        <v>27</v>
      </c>
      <c r="B35" s="14">
        <v>10</v>
      </c>
      <c r="C35" s="14"/>
      <c r="D35" s="15">
        <f>D36</f>
        <v>180</v>
      </c>
      <c r="E35" s="17"/>
      <c r="F35" s="15">
        <f>F36</f>
        <v>180</v>
      </c>
      <c r="G35" s="17"/>
    </row>
    <row r="36" spans="1:7" ht="16.5" customHeight="1">
      <c r="A36" s="6" t="s">
        <v>28</v>
      </c>
      <c r="B36" s="12">
        <v>10</v>
      </c>
      <c r="C36" s="12" t="s">
        <v>80</v>
      </c>
      <c r="D36" s="9">
        <f>'Прил.11 (2016-17 функ)'!G251</f>
        <v>180</v>
      </c>
      <c r="E36" s="9"/>
      <c r="F36" s="9">
        <f>'Прил.11 (2016-17 функ)'!I251</f>
        <v>180</v>
      </c>
      <c r="G36" s="9"/>
    </row>
    <row r="37" spans="1:7" ht="16.5" customHeight="1">
      <c r="A37" s="13" t="s">
        <v>29</v>
      </c>
      <c r="B37" s="14">
        <v>11</v>
      </c>
      <c r="C37" s="14"/>
      <c r="D37" s="15">
        <f>D38</f>
        <v>40</v>
      </c>
      <c r="E37" s="15"/>
      <c r="F37" s="15">
        <f>F38</f>
        <v>0</v>
      </c>
      <c r="G37" s="15"/>
    </row>
    <row r="38" spans="1:7" ht="16.5" customHeight="1">
      <c r="A38" s="6" t="s">
        <v>77</v>
      </c>
      <c r="B38" s="12">
        <v>11</v>
      </c>
      <c r="C38" s="12" t="s">
        <v>80</v>
      </c>
      <c r="D38" s="9">
        <f>'Прил.11 (2016-17 функ)'!G259</f>
        <v>40</v>
      </c>
      <c r="E38" s="9"/>
      <c r="F38" s="9">
        <f>'Прил.11 (2016-17 функ)'!I259</f>
        <v>0</v>
      </c>
      <c r="G38" s="9"/>
    </row>
    <row r="39" spans="1:7" ht="16.5" customHeight="1">
      <c r="A39" s="13" t="s">
        <v>30</v>
      </c>
      <c r="B39" s="14">
        <v>12</v>
      </c>
      <c r="C39" s="14"/>
      <c r="D39" s="15">
        <f>D40</f>
        <v>50</v>
      </c>
      <c r="E39" s="15"/>
      <c r="F39" s="15">
        <f>F40</f>
        <v>50</v>
      </c>
      <c r="G39" s="15"/>
    </row>
    <row r="40" spans="1:7" ht="25.5" customHeight="1">
      <c r="A40" s="6" t="s">
        <v>31</v>
      </c>
      <c r="B40" s="12">
        <v>12</v>
      </c>
      <c r="C40" s="12" t="s">
        <v>82</v>
      </c>
      <c r="D40" s="9">
        <f>'Прил.11 (2016-17 функ)'!G271</f>
        <v>50</v>
      </c>
      <c r="E40" s="9"/>
      <c r="F40" s="9">
        <f>'Прил.11 (2016-17 функ)'!I267</f>
        <v>50</v>
      </c>
      <c r="G40" s="9"/>
    </row>
    <row r="41" spans="1:7" ht="16.5" customHeight="1">
      <c r="A41" s="18" t="s">
        <v>32</v>
      </c>
      <c r="B41" s="57"/>
      <c r="C41" s="57"/>
      <c r="D41" s="39">
        <f>D10+D15+D17+D20+D25+D30+D32+D35+D37+D39</f>
        <v>52552.4</v>
      </c>
      <c r="E41" s="39">
        <f t="shared" ref="E41:G41" si="0">E10+E15+E17+E20+E25+E30+E32+E35+E37+E39</f>
        <v>923</v>
      </c>
      <c r="F41" s="39">
        <f t="shared" si="0"/>
        <v>53551.199999999997</v>
      </c>
      <c r="G41" s="39">
        <f t="shared" si="0"/>
        <v>933</v>
      </c>
    </row>
  </sheetData>
  <mergeCells count="7">
    <mergeCell ref="A6:E6"/>
    <mergeCell ref="A7:G7"/>
    <mergeCell ref="C1:G1"/>
    <mergeCell ref="C2:G2"/>
    <mergeCell ref="C3:G3"/>
    <mergeCell ref="C4:G4"/>
    <mergeCell ref="C5:G5"/>
  </mergeCells>
  <phoneticPr fontId="9" type="noConversion"/>
  <pageMargins left="0.35433070866141736" right="0.35433070866141736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28"/>
  <sheetViews>
    <sheetView tabSelected="1" workbookViewId="0">
      <selection activeCell="A8" sqref="A8:H8"/>
    </sheetView>
  </sheetViews>
  <sheetFormatPr defaultRowHeight="12.75"/>
  <cols>
    <col min="1" max="1" width="43.140625" customWidth="1"/>
    <col min="2" max="4" width="5.7109375" customWidth="1"/>
    <col min="5" max="5" width="8.7109375" customWidth="1"/>
    <col min="6" max="6" width="5.7109375" customWidth="1"/>
    <col min="7" max="7" width="12" customWidth="1"/>
    <col min="8" max="8" width="10.7109375" customWidth="1"/>
  </cols>
  <sheetData>
    <row r="1" spans="1:10">
      <c r="F1" s="188" t="s">
        <v>137</v>
      </c>
      <c r="G1" s="188"/>
      <c r="H1" s="188"/>
    </row>
    <row r="2" spans="1:10">
      <c r="A2" s="4"/>
      <c r="B2" s="4"/>
      <c r="C2" s="4"/>
      <c r="D2" s="2"/>
      <c r="E2" s="188" t="s">
        <v>207</v>
      </c>
      <c r="F2" s="188"/>
      <c r="G2" s="188"/>
      <c r="H2" s="188"/>
      <c r="I2" s="60"/>
      <c r="J2" s="60"/>
    </row>
    <row r="3" spans="1:10">
      <c r="A3" s="4"/>
      <c r="B3" s="4"/>
      <c r="C3" s="4"/>
      <c r="D3" s="2"/>
      <c r="E3" s="188" t="s">
        <v>88</v>
      </c>
      <c r="F3" s="188"/>
      <c r="G3" s="188"/>
      <c r="H3" s="188"/>
      <c r="I3" s="60"/>
      <c r="J3" s="60"/>
    </row>
    <row r="4" spans="1:10">
      <c r="A4" s="4"/>
      <c r="B4" s="4"/>
      <c r="C4" s="4"/>
      <c r="D4" s="2"/>
      <c r="E4" s="188" t="s">
        <v>1</v>
      </c>
      <c r="F4" s="188"/>
      <c r="G4" s="188"/>
      <c r="H4" s="188"/>
      <c r="I4" s="60"/>
      <c r="J4" s="60"/>
    </row>
    <row r="5" spans="1:10">
      <c r="A5" s="4"/>
      <c r="B5" s="4"/>
      <c r="C5" s="4"/>
      <c r="D5" s="2"/>
      <c r="E5" s="60"/>
      <c r="F5" s="188" t="s">
        <v>379</v>
      </c>
      <c r="G5" s="188"/>
      <c r="H5" s="188"/>
      <c r="I5" s="60"/>
      <c r="J5" s="60"/>
    </row>
    <row r="6" spans="1:10" ht="15.75">
      <c r="A6" s="190"/>
      <c r="B6" s="190"/>
      <c r="C6" s="190"/>
      <c r="D6" s="190"/>
      <c r="E6" s="190"/>
      <c r="F6" s="190"/>
      <c r="G6" s="190"/>
      <c r="H6" s="190"/>
      <c r="I6" s="59"/>
      <c r="J6" s="59"/>
    </row>
    <row r="7" spans="1:10" ht="15.75">
      <c r="A7" s="190" t="s">
        <v>265</v>
      </c>
      <c r="B7" s="190"/>
      <c r="C7" s="190"/>
      <c r="D7" s="190"/>
      <c r="E7" s="190"/>
      <c r="F7" s="190"/>
      <c r="G7" s="190"/>
      <c r="H7" s="190"/>
      <c r="I7" s="59"/>
      <c r="J7" s="59"/>
    </row>
    <row r="8" spans="1:10" ht="15.75">
      <c r="A8" s="190" t="s">
        <v>34</v>
      </c>
      <c r="B8" s="190"/>
      <c r="C8" s="190"/>
      <c r="D8" s="190"/>
      <c r="E8" s="190"/>
      <c r="F8" s="190"/>
      <c r="G8" s="190"/>
      <c r="H8" s="190"/>
      <c r="I8" s="59"/>
      <c r="J8" s="59"/>
    </row>
    <row r="9" spans="1:10" ht="15.75">
      <c r="A9" s="191" t="s">
        <v>251</v>
      </c>
      <c r="B9" s="191"/>
      <c r="C9" s="191"/>
      <c r="D9" s="191"/>
      <c r="E9" s="191"/>
      <c r="F9" s="191"/>
      <c r="G9" s="191"/>
      <c r="H9" s="191"/>
      <c r="I9" s="59"/>
      <c r="J9" s="59"/>
    </row>
    <row r="10" spans="1:10" ht="38.25">
      <c r="A10" s="58" t="s">
        <v>2</v>
      </c>
      <c r="B10" s="58" t="s">
        <v>35</v>
      </c>
      <c r="C10" s="58" t="s">
        <v>3</v>
      </c>
      <c r="D10" s="58" t="s">
        <v>4</v>
      </c>
      <c r="E10" s="58" t="s">
        <v>36</v>
      </c>
      <c r="F10" s="58" t="s">
        <v>37</v>
      </c>
      <c r="G10" s="56" t="s">
        <v>38</v>
      </c>
      <c r="H10" s="56" t="s">
        <v>5</v>
      </c>
      <c r="I10" s="61"/>
      <c r="J10" s="60"/>
    </row>
    <row r="11" spans="1:10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61"/>
      <c r="J11" s="60"/>
    </row>
    <row r="12" spans="1:10" ht="16.5" customHeight="1">
      <c r="A12" s="13" t="s">
        <v>6</v>
      </c>
      <c r="B12" s="14">
        <v>650</v>
      </c>
      <c r="C12" s="14" t="s">
        <v>80</v>
      </c>
      <c r="D12" s="40"/>
      <c r="E12" s="40"/>
      <c r="F12" s="14"/>
      <c r="G12" s="15">
        <f>G13+G19+G29+G33</f>
        <v>21315</v>
      </c>
      <c r="H12" s="15"/>
      <c r="I12" s="62"/>
      <c r="J12" s="63"/>
    </row>
    <row r="13" spans="1:10" ht="38.25">
      <c r="A13" s="25" t="s">
        <v>7</v>
      </c>
      <c r="B13" s="41">
        <v>650</v>
      </c>
      <c r="C13" s="41" t="s">
        <v>80</v>
      </c>
      <c r="D13" s="42" t="s">
        <v>81</v>
      </c>
      <c r="E13" s="42"/>
      <c r="F13" s="41"/>
      <c r="G13" s="29">
        <f>G14</f>
        <v>1630</v>
      </c>
      <c r="H13" s="29"/>
      <c r="I13" s="61"/>
      <c r="J13" s="60"/>
    </row>
    <row r="14" spans="1:10">
      <c r="A14" s="110" t="s">
        <v>156</v>
      </c>
      <c r="B14" s="12">
        <v>650</v>
      </c>
      <c r="C14" s="12" t="s">
        <v>80</v>
      </c>
      <c r="D14" s="43" t="s">
        <v>81</v>
      </c>
      <c r="E14" s="68" t="s">
        <v>157</v>
      </c>
      <c r="F14" s="12"/>
      <c r="G14" s="9">
        <f>G15</f>
        <v>1630</v>
      </c>
      <c r="H14" s="9"/>
      <c r="I14" s="61"/>
      <c r="J14" s="60"/>
    </row>
    <row r="15" spans="1:10" ht="25.5">
      <c r="A15" s="20" t="s">
        <v>162</v>
      </c>
      <c r="B15" s="8">
        <v>650</v>
      </c>
      <c r="C15" s="8" t="s">
        <v>80</v>
      </c>
      <c r="D15" s="8" t="s">
        <v>81</v>
      </c>
      <c r="E15" s="8">
        <v>6000203</v>
      </c>
      <c r="F15" s="20"/>
      <c r="G15" s="115">
        <f>G16</f>
        <v>1630</v>
      </c>
      <c r="H15" s="20"/>
      <c r="I15" s="61"/>
      <c r="J15" s="60"/>
    </row>
    <row r="16" spans="1:10" ht="76.5">
      <c r="A16" s="20" t="s">
        <v>147</v>
      </c>
      <c r="B16" s="12">
        <v>650</v>
      </c>
      <c r="C16" s="12" t="s">
        <v>80</v>
      </c>
      <c r="D16" s="43" t="s">
        <v>81</v>
      </c>
      <c r="E16" s="43" t="s">
        <v>138</v>
      </c>
      <c r="F16" s="12">
        <v>100</v>
      </c>
      <c r="G16" s="9">
        <f>G17</f>
        <v>1630</v>
      </c>
      <c r="H16" s="9"/>
      <c r="I16" s="61"/>
      <c r="J16" s="60"/>
    </row>
    <row r="17" spans="1:10" ht="25.5">
      <c r="A17" s="6" t="s">
        <v>41</v>
      </c>
      <c r="B17" s="12">
        <v>650</v>
      </c>
      <c r="C17" s="12" t="s">
        <v>80</v>
      </c>
      <c r="D17" s="43" t="s">
        <v>81</v>
      </c>
      <c r="E17" s="12" t="s">
        <v>138</v>
      </c>
      <c r="F17" s="12">
        <v>120</v>
      </c>
      <c r="G17" s="9">
        <f>G18</f>
        <v>1630</v>
      </c>
      <c r="H17" s="9"/>
      <c r="I17" s="61"/>
      <c r="J17" s="60"/>
    </row>
    <row r="18" spans="1:10" ht="38.25">
      <c r="A18" s="6" t="s">
        <v>150</v>
      </c>
      <c r="B18" s="12">
        <v>650</v>
      </c>
      <c r="C18" s="12" t="s">
        <v>80</v>
      </c>
      <c r="D18" s="43" t="s">
        <v>81</v>
      </c>
      <c r="E18" s="12" t="s">
        <v>138</v>
      </c>
      <c r="F18" s="12">
        <v>121</v>
      </c>
      <c r="G18" s="9">
        <v>1630</v>
      </c>
      <c r="H18" s="9"/>
      <c r="I18" s="61"/>
      <c r="J18" s="60"/>
    </row>
    <row r="19" spans="1:10" ht="51">
      <c r="A19" s="25" t="s">
        <v>133</v>
      </c>
      <c r="B19" s="41">
        <v>650</v>
      </c>
      <c r="C19" s="41" t="s">
        <v>80</v>
      </c>
      <c r="D19" s="42" t="s">
        <v>82</v>
      </c>
      <c r="E19" s="41"/>
      <c r="F19" s="41"/>
      <c r="G19" s="29">
        <f>G20+G26</f>
        <v>11537.1</v>
      </c>
      <c r="H19" s="30"/>
      <c r="I19" s="61"/>
      <c r="J19" s="60"/>
    </row>
    <row r="20" spans="1:10">
      <c r="A20" s="110" t="s">
        <v>156</v>
      </c>
      <c r="B20" s="12">
        <v>650</v>
      </c>
      <c r="C20" s="12" t="s">
        <v>80</v>
      </c>
      <c r="D20" s="43" t="s">
        <v>82</v>
      </c>
      <c r="E20" s="68" t="s">
        <v>157</v>
      </c>
      <c r="F20" s="12"/>
      <c r="G20" s="9">
        <f>G21</f>
        <v>11430</v>
      </c>
      <c r="H20" s="31"/>
      <c r="I20" s="61"/>
      <c r="J20" s="60"/>
    </row>
    <row r="21" spans="1:10" ht="25.5">
      <c r="A21" s="72" t="s">
        <v>185</v>
      </c>
      <c r="B21" s="12">
        <v>650</v>
      </c>
      <c r="C21" s="12" t="s">
        <v>80</v>
      </c>
      <c r="D21" s="43" t="s">
        <v>82</v>
      </c>
      <c r="E21" s="68" t="s">
        <v>139</v>
      </c>
      <c r="F21" s="12"/>
      <c r="G21" s="9">
        <f>G22</f>
        <v>11430</v>
      </c>
      <c r="H21" s="31"/>
      <c r="I21" s="61"/>
      <c r="J21" s="60"/>
    </row>
    <row r="22" spans="1:10" ht="76.5">
      <c r="A22" s="6" t="s">
        <v>147</v>
      </c>
      <c r="B22" s="12">
        <v>650</v>
      </c>
      <c r="C22" s="12" t="s">
        <v>80</v>
      </c>
      <c r="D22" s="43" t="s">
        <v>82</v>
      </c>
      <c r="E22" s="43" t="s">
        <v>139</v>
      </c>
      <c r="F22" s="12">
        <v>100</v>
      </c>
      <c r="G22" s="9">
        <f>G23</f>
        <v>11430</v>
      </c>
      <c r="H22" s="31"/>
      <c r="I22" s="61"/>
      <c r="J22" s="66"/>
    </row>
    <row r="23" spans="1:10" ht="25.5">
      <c r="A23" s="6" t="s">
        <v>42</v>
      </c>
      <c r="B23" s="12">
        <v>650</v>
      </c>
      <c r="C23" s="12" t="s">
        <v>80</v>
      </c>
      <c r="D23" s="43" t="s">
        <v>82</v>
      </c>
      <c r="E23" s="43" t="s">
        <v>139</v>
      </c>
      <c r="F23" s="12">
        <v>120</v>
      </c>
      <c r="G23" s="9">
        <f>G24+G25</f>
        <v>11430</v>
      </c>
      <c r="H23" s="31"/>
      <c r="I23" s="61"/>
      <c r="J23" s="60"/>
    </row>
    <row r="24" spans="1:10" ht="38.25">
      <c r="A24" s="6" t="s">
        <v>150</v>
      </c>
      <c r="B24" s="12">
        <v>650</v>
      </c>
      <c r="C24" s="12" t="s">
        <v>80</v>
      </c>
      <c r="D24" s="43" t="s">
        <v>82</v>
      </c>
      <c r="E24" s="43" t="s">
        <v>139</v>
      </c>
      <c r="F24" s="12">
        <v>121</v>
      </c>
      <c r="G24" s="9">
        <v>11200</v>
      </c>
      <c r="H24" s="31"/>
      <c r="I24" s="61"/>
      <c r="J24" s="60"/>
    </row>
    <row r="25" spans="1:10" ht="38.25">
      <c r="A25" s="6" t="s">
        <v>151</v>
      </c>
      <c r="B25" s="12">
        <v>650</v>
      </c>
      <c r="C25" s="12" t="s">
        <v>80</v>
      </c>
      <c r="D25" s="43" t="s">
        <v>82</v>
      </c>
      <c r="E25" s="43" t="s">
        <v>139</v>
      </c>
      <c r="F25" s="12">
        <v>122</v>
      </c>
      <c r="G25" s="9">
        <v>230</v>
      </c>
      <c r="H25" s="31"/>
      <c r="I25" s="61"/>
      <c r="J25" s="60"/>
    </row>
    <row r="26" spans="1:10" ht="63.75">
      <c r="A26" s="6" t="s">
        <v>49</v>
      </c>
      <c r="B26" s="12">
        <v>650</v>
      </c>
      <c r="C26" s="12" t="s">
        <v>80</v>
      </c>
      <c r="D26" s="43" t="s">
        <v>82</v>
      </c>
      <c r="E26" s="43" t="s">
        <v>139</v>
      </c>
      <c r="F26" s="12"/>
      <c r="G26" s="9">
        <f>G27</f>
        <v>107.1</v>
      </c>
      <c r="H26" s="31"/>
      <c r="I26" s="61"/>
      <c r="J26" s="60"/>
    </row>
    <row r="27" spans="1:10">
      <c r="A27" s="6" t="s">
        <v>50</v>
      </c>
      <c r="B27" s="12">
        <v>650</v>
      </c>
      <c r="C27" s="12" t="s">
        <v>80</v>
      </c>
      <c r="D27" s="43" t="s">
        <v>82</v>
      </c>
      <c r="E27" s="43" t="s">
        <v>139</v>
      </c>
      <c r="F27" s="12">
        <v>500</v>
      </c>
      <c r="G27" s="9">
        <f>G28</f>
        <v>107.1</v>
      </c>
      <c r="H27" s="31"/>
      <c r="I27" s="61"/>
      <c r="J27" s="60"/>
    </row>
    <row r="28" spans="1:10">
      <c r="A28" s="6" t="s">
        <v>51</v>
      </c>
      <c r="B28" s="12">
        <v>650</v>
      </c>
      <c r="C28" s="12" t="s">
        <v>80</v>
      </c>
      <c r="D28" s="43" t="s">
        <v>82</v>
      </c>
      <c r="E28" s="43" t="s">
        <v>139</v>
      </c>
      <c r="F28" s="12">
        <v>540</v>
      </c>
      <c r="G28" s="9">
        <v>107.1</v>
      </c>
      <c r="H28" s="31"/>
      <c r="I28" s="61"/>
      <c r="J28" s="60"/>
    </row>
    <row r="29" spans="1:10">
      <c r="A29" s="25" t="s">
        <v>8</v>
      </c>
      <c r="B29" s="41">
        <v>650</v>
      </c>
      <c r="C29" s="41" t="s">
        <v>80</v>
      </c>
      <c r="D29" s="42">
        <v>11</v>
      </c>
      <c r="E29" s="42"/>
      <c r="F29" s="41"/>
      <c r="G29" s="29">
        <f>G30</f>
        <v>150</v>
      </c>
      <c r="H29" s="30"/>
      <c r="I29" s="61"/>
      <c r="J29" s="60"/>
    </row>
    <row r="30" spans="1:10">
      <c r="A30" s="110" t="s">
        <v>156</v>
      </c>
      <c r="B30" s="12">
        <v>650</v>
      </c>
      <c r="C30" s="12" t="s">
        <v>80</v>
      </c>
      <c r="D30" s="43">
        <v>11</v>
      </c>
      <c r="E30" s="68" t="s">
        <v>157</v>
      </c>
      <c r="F30" s="12"/>
      <c r="G30" s="9">
        <f>G31</f>
        <v>150</v>
      </c>
      <c r="H30" s="31"/>
      <c r="I30" s="61"/>
      <c r="J30" s="60"/>
    </row>
    <row r="31" spans="1:10">
      <c r="A31" s="6" t="s">
        <v>52</v>
      </c>
      <c r="B31" s="12">
        <v>650</v>
      </c>
      <c r="C31" s="12" t="s">
        <v>80</v>
      </c>
      <c r="D31" s="43">
        <v>11</v>
      </c>
      <c r="E31" s="43" t="s">
        <v>140</v>
      </c>
      <c r="F31" s="12"/>
      <c r="G31" s="9">
        <f>G32</f>
        <v>150</v>
      </c>
      <c r="H31" s="31"/>
      <c r="I31" s="61"/>
      <c r="J31" s="60"/>
    </row>
    <row r="32" spans="1:10">
      <c r="A32" s="6" t="s">
        <v>53</v>
      </c>
      <c r="B32" s="12">
        <v>650</v>
      </c>
      <c r="C32" s="12" t="s">
        <v>80</v>
      </c>
      <c r="D32" s="43">
        <v>11</v>
      </c>
      <c r="E32" s="43" t="s">
        <v>140</v>
      </c>
      <c r="F32" s="12">
        <v>870</v>
      </c>
      <c r="G32" s="9">
        <v>150</v>
      </c>
      <c r="H32" s="31"/>
      <c r="I32" s="61"/>
      <c r="J32" s="60"/>
    </row>
    <row r="33" spans="1:10">
      <c r="A33" s="25" t="s">
        <v>9</v>
      </c>
      <c r="B33" s="41">
        <v>650</v>
      </c>
      <c r="C33" s="41" t="s">
        <v>80</v>
      </c>
      <c r="D33" s="42">
        <v>13</v>
      </c>
      <c r="E33" s="42"/>
      <c r="F33" s="41"/>
      <c r="G33" s="29">
        <f>G34+G40</f>
        <v>7997.9</v>
      </c>
      <c r="H33" s="29"/>
      <c r="I33" s="61"/>
      <c r="J33" s="60"/>
    </row>
    <row r="34" spans="1:10" ht="63.75">
      <c r="A34" s="111" t="s">
        <v>288</v>
      </c>
      <c r="B34" s="12" t="s">
        <v>90</v>
      </c>
      <c r="C34" s="12" t="s">
        <v>80</v>
      </c>
      <c r="D34" s="43" t="s">
        <v>107</v>
      </c>
      <c r="E34" s="68" t="s">
        <v>179</v>
      </c>
      <c r="F34" s="12"/>
      <c r="G34" s="9">
        <f>G35</f>
        <v>50</v>
      </c>
      <c r="H34" s="12"/>
      <c r="I34" s="61"/>
      <c r="J34" s="60"/>
    </row>
    <row r="35" spans="1:10" ht="89.25">
      <c r="A35" s="111" t="s">
        <v>289</v>
      </c>
      <c r="B35" s="12" t="s">
        <v>90</v>
      </c>
      <c r="C35" s="12" t="s">
        <v>80</v>
      </c>
      <c r="D35" s="43" t="s">
        <v>107</v>
      </c>
      <c r="E35" s="68" t="s">
        <v>187</v>
      </c>
      <c r="F35" s="12"/>
      <c r="G35" s="9">
        <f>G36</f>
        <v>50</v>
      </c>
      <c r="H35" s="12"/>
      <c r="I35" s="61"/>
      <c r="J35" s="60"/>
    </row>
    <row r="36" spans="1:10" ht="114.75">
      <c r="A36" s="111" t="s">
        <v>290</v>
      </c>
      <c r="B36" s="12" t="s">
        <v>90</v>
      </c>
      <c r="C36" s="12" t="s">
        <v>80</v>
      </c>
      <c r="D36" s="43" t="s">
        <v>107</v>
      </c>
      <c r="E36" s="68" t="s">
        <v>180</v>
      </c>
      <c r="F36" s="12"/>
      <c r="G36" s="9">
        <f>G37</f>
        <v>50</v>
      </c>
      <c r="H36" s="12"/>
      <c r="I36" s="61"/>
      <c r="J36" s="60"/>
    </row>
    <row r="37" spans="1:10" ht="25.5">
      <c r="A37" s="6" t="s">
        <v>152</v>
      </c>
      <c r="B37" s="12" t="s">
        <v>90</v>
      </c>
      <c r="C37" s="12" t="s">
        <v>80</v>
      </c>
      <c r="D37" s="43" t="s">
        <v>107</v>
      </c>
      <c r="E37" s="68" t="s">
        <v>180</v>
      </c>
      <c r="F37" s="12" t="s">
        <v>95</v>
      </c>
      <c r="G37" s="9">
        <f>G38</f>
        <v>50</v>
      </c>
      <c r="H37" s="12"/>
      <c r="I37" s="61"/>
      <c r="J37" s="60"/>
    </row>
    <row r="38" spans="1:10" ht="38.25">
      <c r="A38" s="6" t="s">
        <v>153</v>
      </c>
      <c r="B38" s="12" t="s">
        <v>90</v>
      </c>
      <c r="C38" s="12" t="s">
        <v>80</v>
      </c>
      <c r="D38" s="43" t="s">
        <v>107</v>
      </c>
      <c r="E38" s="68" t="s">
        <v>180</v>
      </c>
      <c r="F38" s="12" t="s">
        <v>96</v>
      </c>
      <c r="G38" s="9">
        <f>G39</f>
        <v>50</v>
      </c>
      <c r="H38" s="12"/>
      <c r="I38" s="61"/>
      <c r="J38" s="60"/>
    </row>
    <row r="39" spans="1:10" ht="38.25">
      <c r="A39" s="6" t="s">
        <v>154</v>
      </c>
      <c r="B39" s="12" t="s">
        <v>90</v>
      </c>
      <c r="C39" s="12" t="s">
        <v>80</v>
      </c>
      <c r="D39" s="43" t="s">
        <v>107</v>
      </c>
      <c r="E39" s="68" t="s">
        <v>180</v>
      </c>
      <c r="F39" s="12" t="s">
        <v>97</v>
      </c>
      <c r="G39" s="9">
        <v>50</v>
      </c>
      <c r="H39" s="12"/>
      <c r="I39" s="61"/>
      <c r="J39" s="60"/>
    </row>
    <row r="40" spans="1:10">
      <c r="A40" s="110" t="s">
        <v>156</v>
      </c>
      <c r="B40" s="12">
        <v>650</v>
      </c>
      <c r="C40" s="12" t="s">
        <v>80</v>
      </c>
      <c r="D40" s="43">
        <v>13</v>
      </c>
      <c r="E40" s="68" t="s">
        <v>157</v>
      </c>
      <c r="F40" s="12"/>
      <c r="G40" s="9">
        <f>G41+G54+G65</f>
        <v>7947.9</v>
      </c>
      <c r="H40" s="9"/>
      <c r="I40" s="61"/>
      <c r="J40" s="60"/>
    </row>
    <row r="41" spans="1:10" ht="25.5">
      <c r="A41" s="6" t="s">
        <v>71</v>
      </c>
      <c r="B41" s="12">
        <v>650</v>
      </c>
      <c r="C41" s="12" t="s">
        <v>80</v>
      </c>
      <c r="D41" s="43">
        <v>13</v>
      </c>
      <c r="E41" s="43" t="s">
        <v>145</v>
      </c>
      <c r="F41" s="12"/>
      <c r="G41" s="9">
        <f>G42+G46+G50</f>
        <v>5960.8</v>
      </c>
      <c r="H41" s="9"/>
      <c r="I41" s="61"/>
      <c r="J41" s="60"/>
    </row>
    <row r="42" spans="1:10" ht="63.75">
      <c r="A42" s="6" t="s">
        <v>72</v>
      </c>
      <c r="B42" s="12">
        <v>650</v>
      </c>
      <c r="C42" s="12" t="s">
        <v>80</v>
      </c>
      <c r="D42" s="43">
        <v>13</v>
      </c>
      <c r="E42" s="43" t="s">
        <v>145</v>
      </c>
      <c r="F42" s="12">
        <v>100</v>
      </c>
      <c r="G42" s="9">
        <f>G43</f>
        <v>5543.1</v>
      </c>
      <c r="H42" s="9"/>
      <c r="I42" s="61"/>
      <c r="J42" s="60"/>
    </row>
    <row r="43" spans="1:10" ht="25.5">
      <c r="A43" s="6" t="s">
        <v>73</v>
      </c>
      <c r="B43" s="12">
        <v>650</v>
      </c>
      <c r="C43" s="12" t="s">
        <v>80</v>
      </c>
      <c r="D43" s="43">
        <v>13</v>
      </c>
      <c r="E43" s="43" t="s">
        <v>145</v>
      </c>
      <c r="F43" s="12">
        <v>110</v>
      </c>
      <c r="G43" s="9">
        <f>G44+G45</f>
        <v>5543.1</v>
      </c>
      <c r="H43" s="10"/>
      <c r="I43" s="62"/>
      <c r="J43" s="63"/>
    </row>
    <row r="44" spans="1:10" ht="25.5">
      <c r="A44" s="6" t="s">
        <v>149</v>
      </c>
      <c r="B44" s="12">
        <v>650</v>
      </c>
      <c r="C44" s="12" t="s">
        <v>80</v>
      </c>
      <c r="D44" s="43">
        <v>13</v>
      </c>
      <c r="E44" s="43" t="s">
        <v>145</v>
      </c>
      <c r="F44" s="12">
        <v>111</v>
      </c>
      <c r="G44" s="9">
        <f>4200+1281</f>
        <v>5481</v>
      </c>
      <c r="H44" s="10"/>
      <c r="I44" s="62"/>
      <c r="J44" s="63"/>
    </row>
    <row r="45" spans="1:10" ht="25.5">
      <c r="A45" s="6" t="s">
        <v>74</v>
      </c>
      <c r="B45" s="12">
        <v>650</v>
      </c>
      <c r="C45" s="12" t="s">
        <v>80</v>
      </c>
      <c r="D45" s="43">
        <v>13</v>
      </c>
      <c r="E45" s="43" t="s">
        <v>145</v>
      </c>
      <c r="F45" s="12">
        <v>112</v>
      </c>
      <c r="G45" s="9">
        <v>62.1</v>
      </c>
      <c r="H45" s="10"/>
      <c r="I45" s="62"/>
      <c r="J45" s="63"/>
    </row>
    <row r="46" spans="1:10" ht="25.5">
      <c r="A46" s="6" t="s">
        <v>152</v>
      </c>
      <c r="B46" s="12" t="s">
        <v>90</v>
      </c>
      <c r="C46" s="12" t="s">
        <v>80</v>
      </c>
      <c r="D46" s="43">
        <v>13</v>
      </c>
      <c r="E46" s="43" t="s">
        <v>145</v>
      </c>
      <c r="F46" s="12" t="s">
        <v>95</v>
      </c>
      <c r="G46" s="9">
        <f>G47</f>
        <v>401.2</v>
      </c>
      <c r="H46" s="10"/>
      <c r="I46" s="62"/>
      <c r="J46" s="63"/>
    </row>
    <row r="47" spans="1:10" ht="38.25">
      <c r="A47" s="6" t="s">
        <v>153</v>
      </c>
      <c r="B47" s="12">
        <v>650</v>
      </c>
      <c r="C47" s="12" t="s">
        <v>80</v>
      </c>
      <c r="D47" s="43">
        <v>13</v>
      </c>
      <c r="E47" s="43" t="s">
        <v>145</v>
      </c>
      <c r="F47" s="12">
        <v>240</v>
      </c>
      <c r="G47" s="9">
        <f>G48+G49</f>
        <v>401.2</v>
      </c>
      <c r="H47" s="10"/>
      <c r="I47" s="62"/>
      <c r="J47" s="63"/>
    </row>
    <row r="48" spans="1:10" ht="25.5">
      <c r="A48" s="6" t="s">
        <v>55</v>
      </c>
      <c r="B48" s="12">
        <v>650</v>
      </c>
      <c r="C48" s="12" t="s">
        <v>80</v>
      </c>
      <c r="D48" s="43" t="s">
        <v>107</v>
      </c>
      <c r="E48" s="12" t="s">
        <v>145</v>
      </c>
      <c r="F48" s="12">
        <v>242</v>
      </c>
      <c r="G48" s="9">
        <f>11+2</f>
        <v>13</v>
      </c>
      <c r="H48" s="10"/>
      <c r="I48" s="62"/>
      <c r="J48" s="63"/>
    </row>
    <row r="49" spans="1:10" ht="38.25">
      <c r="A49" s="6" t="s">
        <v>154</v>
      </c>
      <c r="B49" s="12">
        <v>650</v>
      </c>
      <c r="C49" s="12" t="s">
        <v>80</v>
      </c>
      <c r="D49" s="43">
        <v>13</v>
      </c>
      <c r="E49" s="43" t="s">
        <v>145</v>
      </c>
      <c r="F49" s="12">
        <v>244</v>
      </c>
      <c r="G49" s="9">
        <f>1+23+14+61+22.7+270-1.5-2</f>
        <v>388.2</v>
      </c>
      <c r="H49" s="10"/>
      <c r="I49" s="62"/>
      <c r="J49" s="63"/>
    </row>
    <row r="50" spans="1:10">
      <c r="A50" s="6" t="s">
        <v>46</v>
      </c>
      <c r="B50" s="12">
        <v>650</v>
      </c>
      <c r="C50" s="12" t="s">
        <v>80</v>
      </c>
      <c r="D50" s="43">
        <v>13</v>
      </c>
      <c r="E50" s="43" t="s">
        <v>145</v>
      </c>
      <c r="F50" s="12">
        <v>800</v>
      </c>
      <c r="G50" s="9">
        <f>G51</f>
        <v>16.5</v>
      </c>
      <c r="H50" s="10"/>
      <c r="I50" s="62"/>
      <c r="J50" s="63"/>
    </row>
    <row r="51" spans="1:10">
      <c r="A51" s="6" t="s">
        <v>47</v>
      </c>
      <c r="B51" s="12">
        <v>650</v>
      </c>
      <c r="C51" s="12" t="s">
        <v>80</v>
      </c>
      <c r="D51" s="43">
        <v>13</v>
      </c>
      <c r="E51" s="43" t="s">
        <v>145</v>
      </c>
      <c r="F51" s="12">
        <v>850</v>
      </c>
      <c r="G51" s="9">
        <f>G53+G52</f>
        <v>16.5</v>
      </c>
      <c r="H51" s="10"/>
      <c r="I51" s="62"/>
      <c r="J51" s="63"/>
    </row>
    <row r="52" spans="1:10" ht="25.5">
      <c r="A52" s="6" t="s">
        <v>357</v>
      </c>
      <c r="B52" s="12" t="s">
        <v>90</v>
      </c>
      <c r="C52" s="12" t="s">
        <v>80</v>
      </c>
      <c r="D52" s="43" t="s">
        <v>107</v>
      </c>
      <c r="E52" s="43" t="s">
        <v>145</v>
      </c>
      <c r="F52" s="12" t="s">
        <v>358</v>
      </c>
      <c r="G52" s="9">
        <f>1.7+1.5</f>
        <v>3.2</v>
      </c>
      <c r="H52" s="10"/>
      <c r="I52" s="62"/>
      <c r="J52" s="63"/>
    </row>
    <row r="53" spans="1:10">
      <c r="A53" s="6" t="s">
        <v>48</v>
      </c>
      <c r="B53" s="12">
        <v>650</v>
      </c>
      <c r="C53" s="12" t="s">
        <v>80</v>
      </c>
      <c r="D53" s="43">
        <v>13</v>
      </c>
      <c r="E53" s="43" t="s">
        <v>145</v>
      </c>
      <c r="F53" s="12">
        <v>852</v>
      </c>
      <c r="G53" s="9">
        <f>15-1.7</f>
        <v>13.3</v>
      </c>
      <c r="H53" s="10"/>
      <c r="I53" s="62"/>
      <c r="J53" s="63"/>
    </row>
    <row r="54" spans="1:10" ht="25.5">
      <c r="A54" s="113" t="s">
        <v>186</v>
      </c>
      <c r="B54" s="12">
        <v>650</v>
      </c>
      <c r="C54" s="12" t="s">
        <v>80</v>
      </c>
      <c r="D54" s="43">
        <v>13</v>
      </c>
      <c r="E54" s="43" t="s">
        <v>141</v>
      </c>
      <c r="F54" s="12"/>
      <c r="G54" s="9">
        <f>G55+G58+G61</f>
        <v>1973.6999999999998</v>
      </c>
      <c r="H54" s="10"/>
      <c r="I54" s="62"/>
      <c r="J54" s="63"/>
    </row>
    <row r="55" spans="1:10" ht="63.75">
      <c r="A55" s="6" t="s">
        <v>148</v>
      </c>
      <c r="B55" s="12">
        <v>650</v>
      </c>
      <c r="C55" s="12" t="s">
        <v>80</v>
      </c>
      <c r="D55" s="43">
        <v>13</v>
      </c>
      <c r="E55" s="43" t="s">
        <v>141</v>
      </c>
      <c r="F55" s="12">
        <v>100</v>
      </c>
      <c r="G55" s="9">
        <f>G56</f>
        <v>250</v>
      </c>
      <c r="H55" s="10"/>
      <c r="I55" s="62"/>
      <c r="J55" s="63"/>
    </row>
    <row r="56" spans="1:10" ht="25.5">
      <c r="A56" s="6" t="s">
        <v>41</v>
      </c>
      <c r="B56" s="12">
        <v>650</v>
      </c>
      <c r="C56" s="12" t="s">
        <v>80</v>
      </c>
      <c r="D56" s="43">
        <v>13</v>
      </c>
      <c r="E56" s="43" t="s">
        <v>141</v>
      </c>
      <c r="F56" s="12">
        <v>120</v>
      </c>
      <c r="G56" s="9">
        <f>G57</f>
        <v>250</v>
      </c>
      <c r="H56" s="10"/>
      <c r="I56" s="62"/>
      <c r="J56" s="63"/>
    </row>
    <row r="57" spans="1:10" ht="38.25">
      <c r="A57" s="6" t="s">
        <v>151</v>
      </c>
      <c r="B57" s="12">
        <v>650</v>
      </c>
      <c r="C57" s="12" t="s">
        <v>80</v>
      </c>
      <c r="D57" s="43">
        <v>13</v>
      </c>
      <c r="E57" s="43" t="s">
        <v>141</v>
      </c>
      <c r="F57" s="12">
        <v>122</v>
      </c>
      <c r="G57" s="9">
        <v>250</v>
      </c>
      <c r="H57" s="10"/>
      <c r="I57" s="62"/>
      <c r="J57" s="63"/>
    </row>
    <row r="58" spans="1:10" ht="25.5">
      <c r="A58" s="6" t="s">
        <v>152</v>
      </c>
      <c r="B58" s="12">
        <v>650</v>
      </c>
      <c r="C58" s="12" t="s">
        <v>80</v>
      </c>
      <c r="D58" s="43">
        <v>13</v>
      </c>
      <c r="E58" s="43" t="s">
        <v>141</v>
      </c>
      <c r="F58" s="12">
        <v>200</v>
      </c>
      <c r="G58" s="9">
        <f>G59</f>
        <v>1593.6999999999998</v>
      </c>
      <c r="H58" s="10"/>
      <c r="I58" s="62"/>
      <c r="J58" s="63"/>
    </row>
    <row r="59" spans="1:10" ht="38.25">
      <c r="A59" s="6" t="s">
        <v>153</v>
      </c>
      <c r="B59" s="12">
        <v>650</v>
      </c>
      <c r="C59" s="12" t="s">
        <v>80</v>
      </c>
      <c r="D59" s="43">
        <v>13</v>
      </c>
      <c r="E59" s="43" t="s">
        <v>141</v>
      </c>
      <c r="F59" s="12">
        <v>240</v>
      </c>
      <c r="G59" s="9">
        <f>G60</f>
        <v>1593.6999999999998</v>
      </c>
      <c r="H59" s="10"/>
      <c r="I59" s="62"/>
      <c r="J59" s="63"/>
    </row>
    <row r="60" spans="1:10" ht="38.25">
      <c r="A60" s="6" t="s">
        <v>154</v>
      </c>
      <c r="B60" s="12">
        <v>650</v>
      </c>
      <c r="C60" s="12" t="s">
        <v>80</v>
      </c>
      <c r="D60" s="43">
        <v>13</v>
      </c>
      <c r="E60" s="43" t="s">
        <v>141</v>
      </c>
      <c r="F60" s="12">
        <v>244</v>
      </c>
      <c r="G60" s="9">
        <f>24+1300+58+100+100+16.8+8.1-31.2-33+51</f>
        <v>1593.6999999999998</v>
      </c>
      <c r="H60" s="10"/>
      <c r="I60" s="62"/>
      <c r="J60" s="63"/>
    </row>
    <row r="61" spans="1:10">
      <c r="A61" s="6" t="s">
        <v>46</v>
      </c>
      <c r="B61" s="12">
        <v>650</v>
      </c>
      <c r="C61" s="12" t="s">
        <v>80</v>
      </c>
      <c r="D61" s="43">
        <v>13</v>
      </c>
      <c r="E61" s="43" t="s">
        <v>141</v>
      </c>
      <c r="F61" s="12">
        <v>800</v>
      </c>
      <c r="G61" s="9">
        <f>G62</f>
        <v>130</v>
      </c>
      <c r="H61" s="10"/>
      <c r="I61" s="62"/>
      <c r="J61" s="63"/>
    </row>
    <row r="62" spans="1:10">
      <c r="A62" s="6" t="s">
        <v>47</v>
      </c>
      <c r="B62" s="12">
        <v>650</v>
      </c>
      <c r="C62" s="12" t="s">
        <v>80</v>
      </c>
      <c r="D62" s="43">
        <v>13</v>
      </c>
      <c r="E62" s="43" t="s">
        <v>141</v>
      </c>
      <c r="F62" s="12">
        <v>850</v>
      </c>
      <c r="G62" s="9">
        <f>G64+G63</f>
        <v>130</v>
      </c>
      <c r="H62" s="10"/>
      <c r="I62" s="62"/>
      <c r="J62" s="63"/>
    </row>
    <row r="63" spans="1:10" ht="25.5">
      <c r="A63" s="6" t="s">
        <v>357</v>
      </c>
      <c r="B63" s="12" t="s">
        <v>90</v>
      </c>
      <c r="C63" s="12" t="s">
        <v>80</v>
      </c>
      <c r="D63" s="43" t="s">
        <v>107</v>
      </c>
      <c r="E63" s="43" t="s">
        <v>141</v>
      </c>
      <c r="F63" s="12" t="s">
        <v>358</v>
      </c>
      <c r="G63" s="9">
        <v>5</v>
      </c>
      <c r="H63" s="10"/>
      <c r="I63" s="62"/>
      <c r="J63" s="63"/>
    </row>
    <row r="64" spans="1:10">
      <c r="A64" s="6" t="s">
        <v>48</v>
      </c>
      <c r="B64" s="12">
        <v>650</v>
      </c>
      <c r="C64" s="12" t="s">
        <v>80</v>
      </c>
      <c r="D64" s="43">
        <v>13</v>
      </c>
      <c r="E64" s="43" t="s">
        <v>141</v>
      </c>
      <c r="F64" s="12">
        <v>852</v>
      </c>
      <c r="G64" s="9">
        <f>130-5</f>
        <v>125</v>
      </c>
      <c r="H64" s="10"/>
      <c r="I64" s="62"/>
      <c r="J64" s="63"/>
    </row>
    <row r="65" spans="1:10" ht="26.25" customHeight="1">
      <c r="A65" s="72" t="s">
        <v>211</v>
      </c>
      <c r="B65" s="12">
        <v>650</v>
      </c>
      <c r="C65" s="12" t="s">
        <v>80</v>
      </c>
      <c r="D65" s="43" t="s">
        <v>107</v>
      </c>
      <c r="E65" s="43" t="s">
        <v>139</v>
      </c>
      <c r="F65" s="12"/>
      <c r="G65" s="9">
        <f>G66</f>
        <v>13.4</v>
      </c>
      <c r="H65" s="10"/>
      <c r="I65" s="62"/>
      <c r="J65" s="63"/>
    </row>
    <row r="66" spans="1:10">
      <c r="A66" s="72" t="s">
        <v>50</v>
      </c>
      <c r="B66" s="12">
        <v>650</v>
      </c>
      <c r="C66" s="12" t="s">
        <v>80</v>
      </c>
      <c r="D66" s="43" t="s">
        <v>107</v>
      </c>
      <c r="E66" s="43" t="s">
        <v>139</v>
      </c>
      <c r="F66" s="12">
        <v>500</v>
      </c>
      <c r="G66" s="9">
        <f>G67</f>
        <v>13.4</v>
      </c>
      <c r="H66" s="10"/>
      <c r="I66" s="62"/>
      <c r="J66" s="63"/>
    </row>
    <row r="67" spans="1:10">
      <c r="A67" s="72" t="s">
        <v>51</v>
      </c>
      <c r="B67" s="12">
        <v>650</v>
      </c>
      <c r="C67" s="12" t="s">
        <v>80</v>
      </c>
      <c r="D67" s="43" t="s">
        <v>107</v>
      </c>
      <c r="E67" s="43" t="s">
        <v>139</v>
      </c>
      <c r="F67" s="12">
        <v>540</v>
      </c>
      <c r="G67" s="9">
        <v>13.4</v>
      </c>
      <c r="H67" s="10"/>
      <c r="I67" s="62"/>
      <c r="J67" s="63"/>
    </row>
    <row r="68" spans="1:10">
      <c r="A68" s="13" t="s">
        <v>10</v>
      </c>
      <c r="B68" s="14">
        <v>650</v>
      </c>
      <c r="C68" s="14" t="s">
        <v>81</v>
      </c>
      <c r="D68" s="40"/>
      <c r="E68" s="40"/>
      <c r="F68" s="14"/>
      <c r="G68" s="15">
        <f>G69</f>
        <v>724</v>
      </c>
      <c r="H68" s="15">
        <f t="shared" ref="H68:H79" si="0">G68</f>
        <v>724</v>
      </c>
      <c r="I68" s="62"/>
      <c r="J68" s="63"/>
    </row>
    <row r="69" spans="1:10">
      <c r="A69" s="25" t="s">
        <v>11</v>
      </c>
      <c r="B69" s="41">
        <v>650</v>
      </c>
      <c r="C69" s="41" t="s">
        <v>81</v>
      </c>
      <c r="D69" s="42" t="s">
        <v>83</v>
      </c>
      <c r="E69" s="42"/>
      <c r="F69" s="41"/>
      <c r="G69" s="29">
        <f>G70</f>
        <v>724</v>
      </c>
      <c r="H69" s="29">
        <f t="shared" si="0"/>
        <v>724</v>
      </c>
      <c r="I69" s="61"/>
      <c r="J69" s="60"/>
    </row>
    <row r="70" spans="1:10">
      <c r="A70" s="110" t="s">
        <v>156</v>
      </c>
      <c r="B70" s="12">
        <v>650</v>
      </c>
      <c r="C70" s="12" t="s">
        <v>81</v>
      </c>
      <c r="D70" s="43" t="s">
        <v>83</v>
      </c>
      <c r="E70" s="68" t="s">
        <v>157</v>
      </c>
      <c r="F70" s="12"/>
      <c r="G70" s="9">
        <f>G71</f>
        <v>724</v>
      </c>
      <c r="H70" s="9">
        <f t="shared" si="0"/>
        <v>724</v>
      </c>
      <c r="I70" s="61"/>
      <c r="J70" s="60"/>
    </row>
    <row r="71" spans="1:10" ht="38.25">
      <c r="A71" s="6" t="s">
        <v>54</v>
      </c>
      <c r="B71" s="12">
        <v>650</v>
      </c>
      <c r="C71" s="12" t="s">
        <v>81</v>
      </c>
      <c r="D71" s="43" t="s">
        <v>83</v>
      </c>
      <c r="E71" s="43" t="s">
        <v>142</v>
      </c>
      <c r="F71" s="12"/>
      <c r="G71" s="9">
        <f>G72+G76</f>
        <v>724</v>
      </c>
      <c r="H71" s="9">
        <f t="shared" si="0"/>
        <v>724</v>
      </c>
      <c r="I71" s="61"/>
      <c r="J71" s="60"/>
    </row>
    <row r="72" spans="1:10" ht="63.75">
      <c r="A72" s="6" t="s">
        <v>40</v>
      </c>
      <c r="B72" s="12">
        <v>650</v>
      </c>
      <c r="C72" s="12" t="s">
        <v>81</v>
      </c>
      <c r="D72" s="43" t="s">
        <v>83</v>
      </c>
      <c r="E72" s="43" t="s">
        <v>142</v>
      </c>
      <c r="F72" s="12">
        <v>100</v>
      </c>
      <c r="G72" s="9">
        <f>G73</f>
        <v>597</v>
      </c>
      <c r="H72" s="9">
        <f t="shared" si="0"/>
        <v>597</v>
      </c>
      <c r="I72" s="61"/>
      <c r="J72" s="60"/>
    </row>
    <row r="73" spans="1:10" ht="25.5">
      <c r="A73" s="6" t="s">
        <v>42</v>
      </c>
      <c r="B73" s="12">
        <v>650</v>
      </c>
      <c r="C73" s="12" t="s">
        <v>81</v>
      </c>
      <c r="D73" s="43" t="s">
        <v>83</v>
      </c>
      <c r="E73" s="43" t="s">
        <v>142</v>
      </c>
      <c r="F73" s="12">
        <v>120</v>
      </c>
      <c r="G73" s="9">
        <f>G74+G75</f>
        <v>597</v>
      </c>
      <c r="H73" s="9">
        <f t="shared" si="0"/>
        <v>597</v>
      </c>
      <c r="I73" s="61"/>
      <c r="J73" s="60"/>
    </row>
    <row r="74" spans="1:10" ht="38.25">
      <c r="A74" s="6" t="s">
        <v>150</v>
      </c>
      <c r="B74" s="12">
        <v>650</v>
      </c>
      <c r="C74" s="12" t="s">
        <v>81</v>
      </c>
      <c r="D74" s="43" t="s">
        <v>83</v>
      </c>
      <c r="E74" s="43" t="s">
        <v>142</v>
      </c>
      <c r="F74" s="12">
        <v>121</v>
      </c>
      <c r="G74" s="9">
        <f>500+151-78.8+14.8</f>
        <v>587</v>
      </c>
      <c r="H74" s="9">
        <f t="shared" si="0"/>
        <v>587</v>
      </c>
      <c r="I74" s="61"/>
      <c r="J74" s="60"/>
    </row>
    <row r="75" spans="1:10" ht="38.25">
      <c r="A75" s="6" t="s">
        <v>151</v>
      </c>
      <c r="B75" s="12" t="s">
        <v>90</v>
      </c>
      <c r="C75" s="12" t="s">
        <v>81</v>
      </c>
      <c r="D75" s="43" t="s">
        <v>83</v>
      </c>
      <c r="E75" s="43" t="s">
        <v>142</v>
      </c>
      <c r="F75" s="12" t="s">
        <v>108</v>
      </c>
      <c r="G75" s="9">
        <v>10</v>
      </c>
      <c r="H75" s="9"/>
      <c r="I75" s="61"/>
      <c r="J75" s="60"/>
    </row>
    <row r="76" spans="1:10" ht="38.25">
      <c r="A76" s="6" t="s">
        <v>153</v>
      </c>
      <c r="B76" s="12">
        <v>650</v>
      </c>
      <c r="C76" s="12" t="s">
        <v>81</v>
      </c>
      <c r="D76" s="43" t="s">
        <v>83</v>
      </c>
      <c r="E76" s="43" t="s">
        <v>142</v>
      </c>
      <c r="F76" s="12">
        <v>200</v>
      </c>
      <c r="G76" s="9">
        <f>G77</f>
        <v>127</v>
      </c>
      <c r="H76" s="9">
        <f t="shared" si="0"/>
        <v>127</v>
      </c>
      <c r="I76" s="61"/>
      <c r="J76" s="60"/>
    </row>
    <row r="77" spans="1:10" ht="38.25">
      <c r="A77" s="6" t="s">
        <v>153</v>
      </c>
      <c r="B77" s="12">
        <v>650</v>
      </c>
      <c r="C77" s="12" t="s">
        <v>81</v>
      </c>
      <c r="D77" s="43" t="s">
        <v>83</v>
      </c>
      <c r="E77" s="43" t="s">
        <v>142</v>
      </c>
      <c r="F77" s="12">
        <v>240</v>
      </c>
      <c r="G77" s="9">
        <f>G78+G79</f>
        <v>127</v>
      </c>
      <c r="H77" s="9">
        <f t="shared" si="0"/>
        <v>127</v>
      </c>
      <c r="I77" s="61"/>
      <c r="J77" s="60"/>
    </row>
    <row r="78" spans="1:10" ht="25.5">
      <c r="A78" s="6" t="s">
        <v>55</v>
      </c>
      <c r="B78" s="12">
        <v>650</v>
      </c>
      <c r="C78" s="12" t="s">
        <v>81</v>
      </c>
      <c r="D78" s="43" t="s">
        <v>83</v>
      </c>
      <c r="E78" s="43" t="s">
        <v>142</v>
      </c>
      <c r="F78" s="12">
        <v>242</v>
      </c>
      <c r="G78" s="9">
        <v>17</v>
      </c>
      <c r="H78" s="9">
        <f t="shared" si="0"/>
        <v>17</v>
      </c>
      <c r="I78" s="61"/>
      <c r="J78" s="60"/>
    </row>
    <row r="79" spans="1:10" ht="38.25">
      <c r="A79" s="6" t="s">
        <v>154</v>
      </c>
      <c r="B79" s="12">
        <v>650</v>
      </c>
      <c r="C79" s="12" t="s">
        <v>81</v>
      </c>
      <c r="D79" s="43" t="s">
        <v>83</v>
      </c>
      <c r="E79" s="43" t="s">
        <v>142</v>
      </c>
      <c r="F79" s="12">
        <v>244</v>
      </c>
      <c r="G79" s="9">
        <f>50+5+25+23+7</f>
        <v>110</v>
      </c>
      <c r="H79" s="9">
        <f t="shared" si="0"/>
        <v>110</v>
      </c>
      <c r="I79" s="61"/>
      <c r="J79" s="60"/>
    </row>
    <row r="80" spans="1:10" ht="25.5">
      <c r="A80" s="26" t="s">
        <v>12</v>
      </c>
      <c r="B80" s="14">
        <v>650</v>
      </c>
      <c r="C80" s="14" t="s">
        <v>83</v>
      </c>
      <c r="D80" s="40"/>
      <c r="E80" s="40"/>
      <c r="F80" s="14"/>
      <c r="G80" s="15">
        <f>G81+G102+G95</f>
        <v>2293.5</v>
      </c>
      <c r="H80" s="15">
        <f>H81</f>
        <v>125</v>
      </c>
      <c r="I80" s="62"/>
      <c r="J80" s="63"/>
    </row>
    <row r="81" spans="1:10">
      <c r="A81" s="27" t="s">
        <v>13</v>
      </c>
      <c r="B81" s="41">
        <v>650</v>
      </c>
      <c r="C81" s="41" t="s">
        <v>83</v>
      </c>
      <c r="D81" s="42" t="s">
        <v>82</v>
      </c>
      <c r="E81" s="42"/>
      <c r="F81" s="41"/>
      <c r="G81" s="29">
        <f>G82</f>
        <v>120</v>
      </c>
      <c r="H81" s="29">
        <v>125</v>
      </c>
      <c r="I81" s="61"/>
      <c r="J81" s="60"/>
    </row>
    <row r="82" spans="1:10">
      <c r="A82" s="110" t="s">
        <v>156</v>
      </c>
      <c r="B82" s="46" t="s">
        <v>90</v>
      </c>
      <c r="C82" s="49" t="s">
        <v>83</v>
      </c>
      <c r="D82" s="24" t="s">
        <v>82</v>
      </c>
      <c r="E82" s="75" t="s">
        <v>157</v>
      </c>
      <c r="F82" s="46"/>
      <c r="G82" s="33">
        <f>G83+G91</f>
        <v>120</v>
      </c>
      <c r="H82" s="33">
        <f t="shared" ref="H82:H94" si="1">G82</f>
        <v>120</v>
      </c>
      <c r="I82" s="61"/>
      <c r="J82" s="60"/>
    </row>
    <row r="83" spans="1:10" ht="42" customHeight="1">
      <c r="A83" s="19" t="s">
        <v>350</v>
      </c>
      <c r="B83" s="12">
        <v>650</v>
      </c>
      <c r="C83" s="12" t="s">
        <v>83</v>
      </c>
      <c r="D83" s="43" t="s">
        <v>82</v>
      </c>
      <c r="E83" s="43" t="s">
        <v>212</v>
      </c>
      <c r="F83" s="12"/>
      <c r="G83" s="9">
        <f>G84+G87</f>
        <v>80</v>
      </c>
      <c r="H83" s="9">
        <f t="shared" si="1"/>
        <v>80</v>
      </c>
      <c r="I83" s="61"/>
      <c r="J83" s="60"/>
    </row>
    <row r="84" spans="1:10" ht="63.75">
      <c r="A84" s="23" t="s">
        <v>40</v>
      </c>
      <c r="B84" s="12" t="s">
        <v>90</v>
      </c>
      <c r="C84" s="49" t="s">
        <v>83</v>
      </c>
      <c r="D84" s="24" t="s">
        <v>82</v>
      </c>
      <c r="E84" s="43" t="s">
        <v>212</v>
      </c>
      <c r="F84" s="12" t="s">
        <v>91</v>
      </c>
      <c r="G84" s="9">
        <f>G85</f>
        <v>41</v>
      </c>
      <c r="H84" s="9">
        <f t="shared" si="1"/>
        <v>41</v>
      </c>
      <c r="I84" s="61"/>
      <c r="J84" s="60"/>
    </row>
    <row r="85" spans="1:10" ht="25.5">
      <c r="A85" s="19" t="s">
        <v>41</v>
      </c>
      <c r="B85" s="12">
        <v>650</v>
      </c>
      <c r="C85" s="12" t="s">
        <v>83</v>
      </c>
      <c r="D85" s="43" t="s">
        <v>82</v>
      </c>
      <c r="E85" s="43" t="s">
        <v>212</v>
      </c>
      <c r="F85" s="12">
        <v>120</v>
      </c>
      <c r="G85" s="9">
        <f>G86</f>
        <v>41</v>
      </c>
      <c r="H85" s="9">
        <f t="shared" si="1"/>
        <v>41</v>
      </c>
      <c r="I85" s="61"/>
      <c r="J85" s="60"/>
    </row>
    <row r="86" spans="1:10" ht="38.25">
      <c r="A86" s="19" t="s">
        <v>150</v>
      </c>
      <c r="B86" s="12">
        <v>650</v>
      </c>
      <c r="C86" s="12" t="s">
        <v>83</v>
      </c>
      <c r="D86" s="43" t="s">
        <v>82</v>
      </c>
      <c r="E86" s="43" t="s">
        <v>212</v>
      </c>
      <c r="F86" s="12">
        <v>121</v>
      </c>
      <c r="G86" s="9">
        <f>31.5+9.5</f>
        <v>41</v>
      </c>
      <c r="H86" s="9">
        <f t="shared" si="1"/>
        <v>41</v>
      </c>
      <c r="I86" s="61"/>
      <c r="J86" s="60"/>
    </row>
    <row r="87" spans="1:10" ht="25.5">
      <c r="A87" s="19" t="s">
        <v>152</v>
      </c>
      <c r="B87" s="12">
        <v>650</v>
      </c>
      <c r="C87" s="12" t="s">
        <v>83</v>
      </c>
      <c r="D87" s="43" t="s">
        <v>82</v>
      </c>
      <c r="E87" s="43" t="s">
        <v>212</v>
      </c>
      <c r="F87" s="12">
        <v>200</v>
      </c>
      <c r="G87" s="9">
        <f>G88</f>
        <v>39</v>
      </c>
      <c r="H87" s="9">
        <f t="shared" si="1"/>
        <v>39</v>
      </c>
      <c r="I87" s="61"/>
      <c r="J87" s="60"/>
    </row>
    <row r="88" spans="1:10" ht="38.25">
      <c r="A88" s="19" t="s">
        <v>153</v>
      </c>
      <c r="B88" s="12">
        <v>650</v>
      </c>
      <c r="C88" s="12" t="s">
        <v>83</v>
      </c>
      <c r="D88" s="43" t="s">
        <v>82</v>
      </c>
      <c r="E88" s="43" t="s">
        <v>212</v>
      </c>
      <c r="F88" s="12">
        <v>240</v>
      </c>
      <c r="G88" s="9">
        <f>G89+G90</f>
        <v>39</v>
      </c>
      <c r="H88" s="9">
        <f t="shared" si="1"/>
        <v>39</v>
      </c>
      <c r="I88" s="61"/>
      <c r="J88" s="60"/>
    </row>
    <row r="89" spans="1:10" ht="11.45" hidden="1" customHeight="1">
      <c r="A89" s="20" t="s">
        <v>55</v>
      </c>
      <c r="B89" s="12">
        <v>650</v>
      </c>
      <c r="C89" s="12" t="s">
        <v>83</v>
      </c>
      <c r="D89" s="43" t="s">
        <v>82</v>
      </c>
      <c r="E89" s="43" t="s">
        <v>212</v>
      </c>
      <c r="F89" s="12">
        <v>242</v>
      </c>
      <c r="G89" s="9">
        <f>3-3</f>
        <v>0</v>
      </c>
      <c r="H89" s="9">
        <f t="shared" si="1"/>
        <v>0</v>
      </c>
      <c r="I89" s="61"/>
      <c r="J89" s="60"/>
    </row>
    <row r="90" spans="1:10" ht="38.25">
      <c r="A90" s="19" t="s">
        <v>154</v>
      </c>
      <c r="B90" s="12">
        <v>650</v>
      </c>
      <c r="C90" s="12" t="s">
        <v>83</v>
      </c>
      <c r="D90" s="43" t="s">
        <v>82</v>
      </c>
      <c r="E90" s="43" t="s">
        <v>212</v>
      </c>
      <c r="F90" s="12">
        <v>244</v>
      </c>
      <c r="G90" s="9">
        <f>95-31.5-9.5-15</f>
        <v>39</v>
      </c>
      <c r="H90" s="9">
        <f t="shared" si="1"/>
        <v>39</v>
      </c>
      <c r="I90" s="61"/>
      <c r="J90" s="60"/>
    </row>
    <row r="91" spans="1:10" ht="38.25">
      <c r="A91" s="19" t="s">
        <v>351</v>
      </c>
      <c r="B91" s="12">
        <v>650</v>
      </c>
      <c r="C91" s="12" t="s">
        <v>83</v>
      </c>
      <c r="D91" s="43" t="s">
        <v>82</v>
      </c>
      <c r="E91" s="43" t="s">
        <v>213</v>
      </c>
      <c r="F91" s="12"/>
      <c r="G91" s="9">
        <f>G92</f>
        <v>40</v>
      </c>
      <c r="H91" s="9">
        <f t="shared" si="1"/>
        <v>40</v>
      </c>
      <c r="I91" s="61"/>
      <c r="J91" s="60"/>
    </row>
    <row r="92" spans="1:10" ht="25.5">
      <c r="A92" s="19" t="s">
        <v>152</v>
      </c>
      <c r="B92" s="12">
        <v>650</v>
      </c>
      <c r="C92" s="12" t="s">
        <v>83</v>
      </c>
      <c r="D92" s="43" t="s">
        <v>82</v>
      </c>
      <c r="E92" s="43" t="s">
        <v>213</v>
      </c>
      <c r="F92" s="12">
        <v>200</v>
      </c>
      <c r="G92" s="9">
        <f>G93</f>
        <v>40</v>
      </c>
      <c r="H92" s="9">
        <f t="shared" si="1"/>
        <v>40</v>
      </c>
      <c r="I92" s="61"/>
      <c r="J92" s="60"/>
    </row>
    <row r="93" spans="1:10" ht="38.25">
      <c r="A93" s="19" t="s">
        <v>153</v>
      </c>
      <c r="B93" s="12">
        <v>650</v>
      </c>
      <c r="C93" s="12" t="s">
        <v>83</v>
      </c>
      <c r="D93" s="43" t="s">
        <v>82</v>
      </c>
      <c r="E93" s="43" t="s">
        <v>213</v>
      </c>
      <c r="F93" s="12">
        <v>240</v>
      </c>
      <c r="G93" s="9">
        <f>G94</f>
        <v>40</v>
      </c>
      <c r="H93" s="9">
        <f t="shared" si="1"/>
        <v>40</v>
      </c>
      <c r="I93" s="61"/>
      <c r="J93" s="60"/>
    </row>
    <row r="94" spans="1:10" ht="38.25">
      <c r="A94" s="19" t="s">
        <v>154</v>
      </c>
      <c r="B94" s="12">
        <v>650</v>
      </c>
      <c r="C94" s="12" t="s">
        <v>83</v>
      </c>
      <c r="D94" s="43" t="s">
        <v>82</v>
      </c>
      <c r="E94" s="43" t="s">
        <v>213</v>
      </c>
      <c r="F94" s="12">
        <v>244</v>
      </c>
      <c r="G94" s="9">
        <v>40</v>
      </c>
      <c r="H94" s="9">
        <f t="shared" si="1"/>
        <v>40</v>
      </c>
      <c r="I94" s="61"/>
      <c r="J94" s="60"/>
    </row>
    <row r="95" spans="1:10" ht="38.25">
      <c r="A95" s="28" t="s">
        <v>345</v>
      </c>
      <c r="B95" s="41" t="s">
        <v>90</v>
      </c>
      <c r="C95" s="41" t="s">
        <v>83</v>
      </c>
      <c r="D95" s="42" t="s">
        <v>85</v>
      </c>
      <c r="E95" s="42"/>
      <c r="F95" s="41"/>
      <c r="G95" s="29">
        <f t="shared" ref="G95:G100" si="2">G96</f>
        <v>1872.6</v>
      </c>
      <c r="H95" s="29"/>
      <c r="I95" s="61"/>
      <c r="J95" s="60"/>
    </row>
    <row r="96" spans="1:10" s="71" customFormat="1" ht="63.75">
      <c r="A96" s="111" t="s">
        <v>291</v>
      </c>
      <c r="B96" s="67" t="s">
        <v>90</v>
      </c>
      <c r="C96" s="67" t="s">
        <v>83</v>
      </c>
      <c r="D96" s="68" t="s">
        <v>85</v>
      </c>
      <c r="E96" s="68" t="s">
        <v>106</v>
      </c>
      <c r="F96" s="67"/>
      <c r="G96" s="69">
        <f t="shared" si="2"/>
        <v>1872.6</v>
      </c>
      <c r="H96" s="69"/>
      <c r="I96" s="64"/>
      <c r="J96" s="65"/>
    </row>
    <row r="97" spans="1:10" s="71" customFormat="1" ht="114.75">
      <c r="A97" s="20" t="s">
        <v>348</v>
      </c>
      <c r="B97" s="67" t="s">
        <v>90</v>
      </c>
      <c r="C97" s="67" t="s">
        <v>83</v>
      </c>
      <c r="D97" s="68" t="s">
        <v>85</v>
      </c>
      <c r="E97" s="68" t="s">
        <v>346</v>
      </c>
      <c r="F97" s="67"/>
      <c r="G97" s="69">
        <f t="shared" si="2"/>
        <v>1872.6</v>
      </c>
      <c r="H97" s="69"/>
      <c r="I97" s="64"/>
      <c r="J97" s="65"/>
    </row>
    <row r="98" spans="1:10" s="71" customFormat="1" ht="140.25">
      <c r="A98" s="20" t="s">
        <v>349</v>
      </c>
      <c r="B98" s="67" t="s">
        <v>90</v>
      </c>
      <c r="C98" s="67" t="s">
        <v>83</v>
      </c>
      <c r="D98" s="68" t="s">
        <v>85</v>
      </c>
      <c r="E98" s="68" t="s">
        <v>347</v>
      </c>
      <c r="F98" s="67"/>
      <c r="G98" s="69">
        <f t="shared" si="2"/>
        <v>1872.6</v>
      </c>
      <c r="H98" s="69"/>
      <c r="I98" s="64"/>
      <c r="J98" s="65"/>
    </row>
    <row r="99" spans="1:10" s="71" customFormat="1" ht="25.5">
      <c r="A99" s="19" t="s">
        <v>152</v>
      </c>
      <c r="B99" s="67" t="s">
        <v>90</v>
      </c>
      <c r="C99" s="67" t="s">
        <v>83</v>
      </c>
      <c r="D99" s="68" t="s">
        <v>85</v>
      </c>
      <c r="E99" s="68" t="s">
        <v>347</v>
      </c>
      <c r="F99" s="67" t="s">
        <v>95</v>
      </c>
      <c r="G99" s="69">
        <f t="shared" si="2"/>
        <v>1872.6</v>
      </c>
      <c r="H99" s="69"/>
      <c r="I99" s="64"/>
      <c r="J99" s="65"/>
    </row>
    <row r="100" spans="1:10" s="71" customFormat="1" ht="38.25">
      <c r="A100" s="19" t="s">
        <v>153</v>
      </c>
      <c r="B100" s="67" t="s">
        <v>90</v>
      </c>
      <c r="C100" s="67" t="s">
        <v>83</v>
      </c>
      <c r="D100" s="68" t="s">
        <v>85</v>
      </c>
      <c r="E100" s="68" t="s">
        <v>347</v>
      </c>
      <c r="F100" s="67" t="s">
        <v>96</v>
      </c>
      <c r="G100" s="69">
        <f t="shared" si="2"/>
        <v>1872.6</v>
      </c>
      <c r="H100" s="69"/>
      <c r="I100" s="64"/>
      <c r="J100" s="65"/>
    </row>
    <row r="101" spans="1:10" s="71" customFormat="1" ht="38.25">
      <c r="A101" s="19" t="s">
        <v>154</v>
      </c>
      <c r="B101" s="67" t="s">
        <v>90</v>
      </c>
      <c r="C101" s="67" t="s">
        <v>83</v>
      </c>
      <c r="D101" s="68" t="s">
        <v>85</v>
      </c>
      <c r="E101" s="68" t="s">
        <v>347</v>
      </c>
      <c r="F101" s="67" t="s">
        <v>97</v>
      </c>
      <c r="G101" s="69">
        <f>260+860.1+752.5</f>
        <v>1872.6</v>
      </c>
      <c r="H101" s="69"/>
      <c r="I101" s="64"/>
      <c r="J101" s="65"/>
    </row>
    <row r="102" spans="1:10" ht="25.5">
      <c r="A102" s="28" t="s">
        <v>14</v>
      </c>
      <c r="B102" s="41">
        <v>650</v>
      </c>
      <c r="C102" s="41" t="s">
        <v>83</v>
      </c>
      <c r="D102" s="42">
        <v>14</v>
      </c>
      <c r="E102" s="42"/>
      <c r="F102" s="41"/>
      <c r="G102" s="29">
        <f>G112+G103</f>
        <v>300.89999999999998</v>
      </c>
      <c r="H102" s="29"/>
      <c r="I102" s="61"/>
      <c r="J102" s="60"/>
    </row>
    <row r="103" spans="1:10" s="71" customFormat="1" hidden="1">
      <c r="A103" s="110" t="s">
        <v>156</v>
      </c>
      <c r="B103" s="67" t="s">
        <v>90</v>
      </c>
      <c r="C103" s="67" t="s">
        <v>83</v>
      </c>
      <c r="D103" s="68" t="s">
        <v>109</v>
      </c>
      <c r="E103" s="68" t="s">
        <v>157</v>
      </c>
      <c r="F103" s="67"/>
      <c r="G103" s="69">
        <f>G104+G108</f>
        <v>0</v>
      </c>
      <c r="H103" s="69"/>
      <c r="I103" s="64"/>
      <c r="J103" s="65"/>
    </row>
    <row r="104" spans="1:10" s="71" customFormat="1" ht="38.25" hidden="1">
      <c r="A104" s="91" t="s">
        <v>159</v>
      </c>
      <c r="B104" s="67" t="s">
        <v>90</v>
      </c>
      <c r="C104" s="67" t="s">
        <v>83</v>
      </c>
      <c r="D104" s="68" t="s">
        <v>109</v>
      </c>
      <c r="E104" s="68" t="s">
        <v>158</v>
      </c>
      <c r="F104" s="67"/>
      <c r="G104" s="69">
        <f>G105</f>
        <v>0</v>
      </c>
      <c r="H104" s="69"/>
      <c r="I104" s="64"/>
      <c r="J104" s="65"/>
    </row>
    <row r="105" spans="1:10" s="71" customFormat="1" ht="25.5" hidden="1">
      <c r="A105" s="19" t="s">
        <v>152</v>
      </c>
      <c r="B105" s="67" t="s">
        <v>90</v>
      </c>
      <c r="C105" s="67" t="s">
        <v>83</v>
      </c>
      <c r="D105" s="68" t="s">
        <v>109</v>
      </c>
      <c r="E105" s="68" t="s">
        <v>158</v>
      </c>
      <c r="F105" s="67" t="s">
        <v>95</v>
      </c>
      <c r="G105" s="69">
        <f>G106</f>
        <v>0</v>
      </c>
      <c r="H105" s="69"/>
      <c r="I105" s="64"/>
      <c r="J105" s="65"/>
    </row>
    <row r="106" spans="1:10" s="71" customFormat="1" ht="38.25" hidden="1">
      <c r="A106" s="19" t="s">
        <v>153</v>
      </c>
      <c r="B106" s="67" t="s">
        <v>90</v>
      </c>
      <c r="C106" s="67" t="s">
        <v>83</v>
      </c>
      <c r="D106" s="68" t="s">
        <v>109</v>
      </c>
      <c r="E106" s="68" t="s">
        <v>158</v>
      </c>
      <c r="F106" s="67" t="s">
        <v>96</v>
      </c>
      <c r="G106" s="69">
        <f>G107</f>
        <v>0</v>
      </c>
      <c r="H106" s="69"/>
      <c r="I106" s="64"/>
      <c r="J106" s="65"/>
    </row>
    <row r="107" spans="1:10" s="71" customFormat="1" ht="38.25" hidden="1">
      <c r="A107" s="19" t="s">
        <v>154</v>
      </c>
      <c r="B107" s="67" t="s">
        <v>90</v>
      </c>
      <c r="C107" s="67" t="s">
        <v>83</v>
      </c>
      <c r="D107" s="68" t="s">
        <v>109</v>
      </c>
      <c r="E107" s="68" t="s">
        <v>158</v>
      </c>
      <c r="F107" s="67" t="s">
        <v>97</v>
      </c>
      <c r="G107" s="69"/>
      <c r="H107" s="69"/>
      <c r="I107" s="64"/>
      <c r="J107" s="65"/>
    </row>
    <row r="108" spans="1:10" s="71" customFormat="1" ht="38.25" hidden="1">
      <c r="A108" s="91" t="s">
        <v>160</v>
      </c>
      <c r="B108" s="67" t="s">
        <v>90</v>
      </c>
      <c r="C108" s="67" t="s">
        <v>83</v>
      </c>
      <c r="D108" s="68" t="s">
        <v>109</v>
      </c>
      <c r="E108" s="68" t="s">
        <v>161</v>
      </c>
      <c r="F108" s="67"/>
      <c r="G108" s="69">
        <f>G109</f>
        <v>0</v>
      </c>
      <c r="H108" s="69"/>
      <c r="I108" s="64"/>
      <c r="J108" s="65"/>
    </row>
    <row r="109" spans="1:10" s="71" customFormat="1" ht="25.5" hidden="1">
      <c r="A109" s="19" t="s">
        <v>152</v>
      </c>
      <c r="B109" s="67" t="s">
        <v>90</v>
      </c>
      <c r="C109" s="67" t="s">
        <v>83</v>
      </c>
      <c r="D109" s="68" t="s">
        <v>109</v>
      </c>
      <c r="E109" s="68" t="s">
        <v>161</v>
      </c>
      <c r="F109" s="67" t="s">
        <v>95</v>
      </c>
      <c r="G109" s="69">
        <f>G110</f>
        <v>0</v>
      </c>
      <c r="H109" s="69"/>
      <c r="I109" s="64"/>
      <c r="J109" s="65"/>
    </row>
    <row r="110" spans="1:10" s="71" customFormat="1" ht="38.25" hidden="1">
      <c r="A110" s="19" t="s">
        <v>153</v>
      </c>
      <c r="B110" s="67" t="s">
        <v>90</v>
      </c>
      <c r="C110" s="67" t="s">
        <v>83</v>
      </c>
      <c r="D110" s="68" t="s">
        <v>109</v>
      </c>
      <c r="E110" s="68" t="s">
        <v>161</v>
      </c>
      <c r="F110" s="67" t="s">
        <v>96</v>
      </c>
      <c r="G110" s="69">
        <f>G111</f>
        <v>0</v>
      </c>
      <c r="H110" s="69"/>
      <c r="I110" s="64"/>
      <c r="J110" s="65"/>
    </row>
    <row r="111" spans="1:10" s="71" customFormat="1" ht="38.25" hidden="1">
      <c r="A111" s="19" t="s">
        <v>154</v>
      </c>
      <c r="B111" s="67" t="s">
        <v>90</v>
      </c>
      <c r="C111" s="67" t="s">
        <v>83</v>
      </c>
      <c r="D111" s="68" t="s">
        <v>109</v>
      </c>
      <c r="E111" s="68" t="s">
        <v>161</v>
      </c>
      <c r="F111" s="67" t="s">
        <v>97</v>
      </c>
      <c r="G111" s="69"/>
      <c r="H111" s="69"/>
      <c r="I111" s="64"/>
      <c r="J111" s="65"/>
    </row>
    <row r="112" spans="1:10" s="71" customFormat="1" ht="63.75">
      <c r="A112" s="111" t="s">
        <v>291</v>
      </c>
      <c r="B112" s="67" t="s">
        <v>90</v>
      </c>
      <c r="C112" s="67" t="s">
        <v>83</v>
      </c>
      <c r="D112" s="68" t="s">
        <v>109</v>
      </c>
      <c r="E112" s="68" t="s">
        <v>106</v>
      </c>
      <c r="F112" s="67"/>
      <c r="G112" s="69">
        <f>G113</f>
        <v>300.89999999999998</v>
      </c>
      <c r="H112" s="69"/>
      <c r="I112" s="64"/>
      <c r="J112" s="65"/>
    </row>
    <row r="113" spans="1:10" ht="89.25">
      <c r="A113" s="20" t="s">
        <v>292</v>
      </c>
      <c r="B113" s="12">
        <v>650</v>
      </c>
      <c r="C113" s="12" t="s">
        <v>83</v>
      </c>
      <c r="D113" s="43">
        <v>14</v>
      </c>
      <c r="E113" s="68" t="s">
        <v>189</v>
      </c>
      <c r="F113" s="12"/>
      <c r="G113" s="9">
        <f>G115</f>
        <v>300.89999999999998</v>
      </c>
      <c r="H113" s="9"/>
      <c r="I113" s="61"/>
      <c r="J113" s="60"/>
    </row>
    <row r="114" spans="1:10" ht="114.75">
      <c r="A114" s="20" t="s">
        <v>293</v>
      </c>
      <c r="B114" s="12">
        <v>650</v>
      </c>
      <c r="C114" s="12" t="s">
        <v>83</v>
      </c>
      <c r="D114" s="43">
        <v>14</v>
      </c>
      <c r="E114" s="68" t="s">
        <v>184</v>
      </c>
      <c r="F114" s="12"/>
      <c r="G114" s="9">
        <f>G115</f>
        <v>300.89999999999998</v>
      </c>
      <c r="H114" s="9"/>
      <c r="I114" s="61"/>
      <c r="J114" s="60"/>
    </row>
    <row r="115" spans="1:10" ht="25.5">
      <c r="A115" s="19" t="s">
        <v>152</v>
      </c>
      <c r="B115" s="12">
        <v>650</v>
      </c>
      <c r="C115" s="12" t="s">
        <v>83</v>
      </c>
      <c r="D115" s="43">
        <v>14</v>
      </c>
      <c r="E115" s="68" t="s">
        <v>184</v>
      </c>
      <c r="F115" s="12">
        <v>200</v>
      </c>
      <c r="G115" s="9">
        <f>G116</f>
        <v>300.89999999999998</v>
      </c>
      <c r="H115" s="9"/>
      <c r="I115" s="61"/>
      <c r="J115" s="60"/>
    </row>
    <row r="116" spans="1:10" ht="38.25">
      <c r="A116" s="19" t="s">
        <v>153</v>
      </c>
      <c r="B116" s="44">
        <v>650</v>
      </c>
      <c r="C116" s="44" t="s">
        <v>83</v>
      </c>
      <c r="D116" s="45">
        <v>14</v>
      </c>
      <c r="E116" s="68" t="s">
        <v>184</v>
      </c>
      <c r="F116" s="12">
        <v>240</v>
      </c>
      <c r="G116" s="32">
        <f>G117</f>
        <v>300.89999999999998</v>
      </c>
      <c r="H116" s="34"/>
      <c r="I116" s="61"/>
      <c r="J116" s="60"/>
    </row>
    <row r="117" spans="1:10" ht="38.25">
      <c r="A117" s="19" t="s">
        <v>154</v>
      </c>
      <c r="B117" s="44" t="s">
        <v>90</v>
      </c>
      <c r="C117" s="44" t="s">
        <v>83</v>
      </c>
      <c r="D117" s="45">
        <v>14</v>
      </c>
      <c r="E117" s="68" t="s">
        <v>184</v>
      </c>
      <c r="F117" s="12">
        <v>244</v>
      </c>
      <c r="G117" s="32">
        <f>150+150+0.9</f>
        <v>300.89999999999998</v>
      </c>
      <c r="H117" s="34"/>
      <c r="I117" s="61"/>
      <c r="J117" s="60"/>
    </row>
    <row r="118" spans="1:10">
      <c r="A118" s="13" t="s">
        <v>15</v>
      </c>
      <c r="B118" s="14">
        <v>650</v>
      </c>
      <c r="C118" s="14" t="s">
        <v>82</v>
      </c>
      <c r="D118" s="40"/>
      <c r="E118" s="40"/>
      <c r="F118" s="14"/>
      <c r="G118" s="15">
        <f>G119+G125+G135+G147+G153</f>
        <v>8372.9</v>
      </c>
      <c r="H118" s="15"/>
      <c r="I118" s="62"/>
      <c r="J118" s="63"/>
    </row>
    <row r="119" spans="1:10">
      <c r="A119" s="25" t="s">
        <v>16</v>
      </c>
      <c r="B119" s="41">
        <v>650</v>
      </c>
      <c r="C119" s="41" t="s">
        <v>82</v>
      </c>
      <c r="D119" s="42" t="s">
        <v>80</v>
      </c>
      <c r="E119" s="42"/>
      <c r="F119" s="41"/>
      <c r="G119" s="29">
        <f>G120</f>
        <v>1823.7</v>
      </c>
      <c r="H119" s="29"/>
      <c r="I119" s="61"/>
      <c r="J119" s="60"/>
    </row>
    <row r="120" spans="1:10">
      <c r="A120" s="110" t="s">
        <v>156</v>
      </c>
      <c r="B120" s="12">
        <v>650</v>
      </c>
      <c r="C120" s="12" t="s">
        <v>82</v>
      </c>
      <c r="D120" s="43" t="s">
        <v>80</v>
      </c>
      <c r="E120" s="43" t="s">
        <v>157</v>
      </c>
      <c r="F120" s="12"/>
      <c r="G120" s="9">
        <f>G121</f>
        <v>1823.7</v>
      </c>
      <c r="H120" s="9"/>
      <c r="I120" s="61"/>
      <c r="J120" s="60"/>
    </row>
    <row r="121" spans="1:10" ht="25.5">
      <c r="A121" s="72" t="s">
        <v>214</v>
      </c>
      <c r="B121" s="12">
        <v>650</v>
      </c>
      <c r="C121" s="12" t="s">
        <v>82</v>
      </c>
      <c r="D121" s="43" t="s">
        <v>80</v>
      </c>
      <c r="E121" s="43" t="s">
        <v>215</v>
      </c>
      <c r="F121" s="12"/>
      <c r="G121" s="9">
        <f>G122</f>
        <v>1823.7</v>
      </c>
      <c r="H121" s="9"/>
      <c r="I121" s="61"/>
      <c r="J121" s="60"/>
    </row>
    <row r="122" spans="1:10" ht="25.5">
      <c r="A122" s="72" t="s">
        <v>43</v>
      </c>
      <c r="B122" s="12">
        <v>650</v>
      </c>
      <c r="C122" s="12" t="s">
        <v>82</v>
      </c>
      <c r="D122" s="43" t="s">
        <v>80</v>
      </c>
      <c r="E122" s="43" t="s">
        <v>215</v>
      </c>
      <c r="F122" s="12">
        <v>200</v>
      </c>
      <c r="G122" s="9">
        <f>G123</f>
        <v>1823.7</v>
      </c>
      <c r="H122" s="9"/>
      <c r="I122" s="61"/>
      <c r="J122" s="60"/>
    </row>
    <row r="123" spans="1:10" ht="25.5">
      <c r="A123" s="72" t="s">
        <v>44</v>
      </c>
      <c r="B123" s="12">
        <v>650</v>
      </c>
      <c r="C123" s="12" t="s">
        <v>82</v>
      </c>
      <c r="D123" s="43" t="s">
        <v>80</v>
      </c>
      <c r="E123" s="43" t="s">
        <v>215</v>
      </c>
      <c r="F123" s="12">
        <v>240</v>
      </c>
      <c r="G123" s="9">
        <f>G124</f>
        <v>1823.7</v>
      </c>
      <c r="H123" s="9"/>
      <c r="I123" s="61"/>
      <c r="J123" s="60"/>
    </row>
    <row r="124" spans="1:10" ht="38.25">
      <c r="A124" s="19" t="s">
        <v>154</v>
      </c>
      <c r="B124" s="12">
        <v>650</v>
      </c>
      <c r="C124" s="12" t="s">
        <v>82</v>
      </c>
      <c r="D124" s="43" t="s">
        <v>80</v>
      </c>
      <c r="E124" s="43" t="s">
        <v>215</v>
      </c>
      <c r="F124" s="12">
        <v>244</v>
      </c>
      <c r="G124" s="9">
        <f>1714.7-1.6-15.9+54.8-4.7+76.4</f>
        <v>1823.7</v>
      </c>
      <c r="H124" s="9"/>
      <c r="I124" s="61"/>
      <c r="J124" s="60"/>
    </row>
    <row r="125" spans="1:10">
      <c r="A125" s="25" t="s">
        <v>17</v>
      </c>
      <c r="B125" s="41">
        <v>650</v>
      </c>
      <c r="C125" s="41" t="s">
        <v>82</v>
      </c>
      <c r="D125" s="42" t="s">
        <v>84</v>
      </c>
      <c r="E125" s="41"/>
      <c r="F125" s="41"/>
      <c r="G125" s="29">
        <f>G126+G131</f>
        <v>2319.1999999999998</v>
      </c>
      <c r="H125" s="30"/>
      <c r="I125" s="61"/>
      <c r="J125" s="60"/>
    </row>
    <row r="126" spans="1:10" ht="51">
      <c r="A126" s="110" t="s">
        <v>294</v>
      </c>
      <c r="B126" s="12">
        <v>650</v>
      </c>
      <c r="C126" s="12" t="s">
        <v>82</v>
      </c>
      <c r="D126" s="43" t="s">
        <v>84</v>
      </c>
      <c r="E126" s="67" t="s">
        <v>163</v>
      </c>
      <c r="F126" s="12"/>
      <c r="G126" s="9">
        <f>G127</f>
        <v>1000</v>
      </c>
      <c r="H126" s="35"/>
      <c r="I126" s="61"/>
      <c r="J126" s="60"/>
    </row>
    <row r="127" spans="1:10" ht="116.25" customHeight="1">
      <c r="A127" s="116" t="s">
        <v>295</v>
      </c>
      <c r="B127" s="12">
        <v>650</v>
      </c>
      <c r="C127" s="12" t="s">
        <v>82</v>
      </c>
      <c r="D127" s="43" t="s">
        <v>84</v>
      </c>
      <c r="E127" s="67" t="s">
        <v>192</v>
      </c>
      <c r="F127" s="12"/>
      <c r="G127" s="9">
        <f>G128</f>
        <v>1000</v>
      </c>
      <c r="H127" s="35"/>
      <c r="I127" s="61"/>
      <c r="J127" s="60"/>
    </row>
    <row r="128" spans="1:10" ht="143.25" customHeight="1">
      <c r="A128" s="6" t="s">
        <v>296</v>
      </c>
      <c r="B128" s="12">
        <v>650</v>
      </c>
      <c r="C128" s="12" t="s">
        <v>82</v>
      </c>
      <c r="D128" s="43" t="s">
        <v>84</v>
      </c>
      <c r="E128" s="12" t="s">
        <v>216</v>
      </c>
      <c r="F128" s="12"/>
      <c r="G128" s="9">
        <f>G130</f>
        <v>1000</v>
      </c>
      <c r="H128" s="35"/>
      <c r="I128" s="61"/>
      <c r="J128" s="60"/>
    </row>
    <row r="129" spans="1:10">
      <c r="A129" s="6" t="s">
        <v>46</v>
      </c>
      <c r="B129" s="12">
        <v>650</v>
      </c>
      <c r="C129" s="12" t="s">
        <v>82</v>
      </c>
      <c r="D129" s="43" t="s">
        <v>84</v>
      </c>
      <c r="E129" s="12" t="s">
        <v>216</v>
      </c>
      <c r="F129" s="12">
        <v>800</v>
      </c>
      <c r="G129" s="9">
        <f>G130</f>
        <v>1000</v>
      </c>
      <c r="H129" s="35"/>
      <c r="I129" s="61"/>
      <c r="J129" s="60"/>
    </row>
    <row r="130" spans="1:10" ht="51">
      <c r="A130" s="6" t="s">
        <v>60</v>
      </c>
      <c r="B130" s="12">
        <v>650</v>
      </c>
      <c r="C130" s="12" t="s">
        <v>82</v>
      </c>
      <c r="D130" s="43" t="s">
        <v>84</v>
      </c>
      <c r="E130" s="12" t="s">
        <v>216</v>
      </c>
      <c r="F130" s="12">
        <v>810</v>
      </c>
      <c r="G130" s="9">
        <v>1000</v>
      </c>
      <c r="H130" s="35"/>
      <c r="I130" s="61"/>
      <c r="J130" s="60"/>
    </row>
    <row r="131" spans="1:10">
      <c r="A131" s="6" t="s">
        <v>156</v>
      </c>
      <c r="B131" s="12" t="s">
        <v>90</v>
      </c>
      <c r="C131" s="12" t="s">
        <v>82</v>
      </c>
      <c r="D131" s="43" t="s">
        <v>84</v>
      </c>
      <c r="E131" s="12" t="s">
        <v>157</v>
      </c>
      <c r="F131" s="12"/>
      <c r="G131" s="9">
        <f>G132</f>
        <v>1319.2</v>
      </c>
      <c r="H131" s="35"/>
      <c r="I131" s="61"/>
      <c r="J131" s="60"/>
    </row>
    <row r="132" spans="1:10" ht="25.5">
      <c r="A132" s="6" t="s">
        <v>373</v>
      </c>
      <c r="B132" s="12" t="s">
        <v>90</v>
      </c>
      <c r="C132" s="12" t="s">
        <v>82</v>
      </c>
      <c r="D132" s="43" t="s">
        <v>84</v>
      </c>
      <c r="E132" s="12" t="s">
        <v>374</v>
      </c>
      <c r="F132" s="12"/>
      <c r="G132" s="9">
        <f>G133</f>
        <v>1319.2</v>
      </c>
      <c r="H132" s="35"/>
      <c r="I132" s="61"/>
      <c r="J132" s="60"/>
    </row>
    <row r="133" spans="1:10">
      <c r="A133" s="6" t="s">
        <v>46</v>
      </c>
      <c r="B133" s="12" t="s">
        <v>90</v>
      </c>
      <c r="C133" s="12" t="s">
        <v>82</v>
      </c>
      <c r="D133" s="43" t="s">
        <v>84</v>
      </c>
      <c r="E133" s="12" t="s">
        <v>374</v>
      </c>
      <c r="F133" s="12" t="s">
        <v>100</v>
      </c>
      <c r="G133" s="9">
        <f>G134</f>
        <v>1319.2</v>
      </c>
      <c r="H133" s="35"/>
      <c r="I133" s="61"/>
      <c r="J133" s="60"/>
    </row>
    <row r="134" spans="1:10" ht="51">
      <c r="A134" s="6" t="s">
        <v>60</v>
      </c>
      <c r="B134" s="12" t="s">
        <v>90</v>
      </c>
      <c r="C134" s="12" t="s">
        <v>82</v>
      </c>
      <c r="D134" s="43" t="s">
        <v>84</v>
      </c>
      <c r="E134" s="12" t="s">
        <v>374</v>
      </c>
      <c r="F134" s="12" t="s">
        <v>101</v>
      </c>
      <c r="G134" s="9">
        <v>1319.2</v>
      </c>
      <c r="H134" s="35"/>
      <c r="I134" s="61"/>
      <c r="J134" s="60"/>
    </row>
    <row r="135" spans="1:10">
      <c r="A135" s="25" t="s">
        <v>18</v>
      </c>
      <c r="B135" s="41">
        <v>650</v>
      </c>
      <c r="C135" s="41" t="s">
        <v>82</v>
      </c>
      <c r="D135" s="42" t="s">
        <v>85</v>
      </c>
      <c r="E135" s="42"/>
      <c r="F135" s="41"/>
      <c r="G135" s="29">
        <f>G136</f>
        <v>3551.8</v>
      </c>
      <c r="H135" s="30"/>
      <c r="I135" s="61"/>
      <c r="J135" s="60"/>
    </row>
    <row r="136" spans="1:10" ht="51">
      <c r="A136" s="6" t="s">
        <v>297</v>
      </c>
      <c r="B136" s="12" t="s">
        <v>90</v>
      </c>
      <c r="C136" s="12" t="s">
        <v>82</v>
      </c>
      <c r="D136" s="43" t="s">
        <v>85</v>
      </c>
      <c r="E136" s="43" t="s">
        <v>163</v>
      </c>
      <c r="F136" s="12"/>
      <c r="G136" s="9">
        <f>G137+G142</f>
        <v>3551.8</v>
      </c>
      <c r="H136" s="31"/>
      <c r="I136" s="61"/>
      <c r="J136" s="60"/>
    </row>
    <row r="137" spans="1:10" ht="93" customHeight="1">
      <c r="A137" s="6" t="s">
        <v>298</v>
      </c>
      <c r="B137" s="12" t="s">
        <v>90</v>
      </c>
      <c r="C137" s="12" t="s">
        <v>82</v>
      </c>
      <c r="D137" s="43" t="s">
        <v>85</v>
      </c>
      <c r="E137" s="43" t="s">
        <v>190</v>
      </c>
      <c r="F137" s="12"/>
      <c r="G137" s="9">
        <f>G139</f>
        <v>3341.8</v>
      </c>
      <c r="H137" s="31"/>
      <c r="I137" s="61"/>
      <c r="J137" s="60"/>
    </row>
    <row r="138" spans="1:10" ht="102">
      <c r="A138" s="6" t="s">
        <v>299</v>
      </c>
      <c r="B138" s="12" t="s">
        <v>90</v>
      </c>
      <c r="C138" s="12" t="s">
        <v>82</v>
      </c>
      <c r="D138" s="43" t="s">
        <v>85</v>
      </c>
      <c r="E138" s="43" t="s">
        <v>164</v>
      </c>
      <c r="F138" s="12"/>
      <c r="G138" s="9">
        <f>G139</f>
        <v>3341.8</v>
      </c>
      <c r="H138" s="31"/>
      <c r="I138" s="61"/>
      <c r="J138" s="60"/>
    </row>
    <row r="139" spans="1:10" ht="25.5">
      <c r="A139" s="6" t="s">
        <v>152</v>
      </c>
      <c r="B139" s="12" t="s">
        <v>90</v>
      </c>
      <c r="C139" s="12" t="s">
        <v>82</v>
      </c>
      <c r="D139" s="43" t="s">
        <v>85</v>
      </c>
      <c r="E139" s="43" t="s">
        <v>164</v>
      </c>
      <c r="F139" s="12" t="s">
        <v>95</v>
      </c>
      <c r="G139" s="9">
        <f>G140</f>
        <v>3341.8</v>
      </c>
      <c r="H139" s="31"/>
      <c r="I139" s="61"/>
      <c r="J139" s="60"/>
    </row>
    <row r="140" spans="1:10" ht="38.25">
      <c r="A140" s="6" t="s">
        <v>153</v>
      </c>
      <c r="B140" s="12" t="s">
        <v>90</v>
      </c>
      <c r="C140" s="12" t="s">
        <v>82</v>
      </c>
      <c r="D140" s="43" t="s">
        <v>85</v>
      </c>
      <c r="E140" s="43" t="s">
        <v>164</v>
      </c>
      <c r="F140" s="12" t="s">
        <v>96</v>
      </c>
      <c r="G140" s="9">
        <f>G141</f>
        <v>3341.8</v>
      </c>
      <c r="H140" s="31"/>
      <c r="I140" s="61"/>
      <c r="J140" s="60"/>
    </row>
    <row r="141" spans="1:10" ht="38.25">
      <c r="A141" s="6" t="s">
        <v>154</v>
      </c>
      <c r="B141" s="12" t="s">
        <v>90</v>
      </c>
      <c r="C141" s="12" t="s">
        <v>82</v>
      </c>
      <c r="D141" s="43" t="s">
        <v>85</v>
      </c>
      <c r="E141" s="43" t="s">
        <v>164</v>
      </c>
      <c r="F141" s="12" t="s">
        <v>97</v>
      </c>
      <c r="G141" s="9">
        <f>2339+200+300+100+150+400-350-200-50+452.8</f>
        <v>3341.8</v>
      </c>
      <c r="H141" s="31"/>
      <c r="I141" s="61"/>
      <c r="J141" s="60"/>
    </row>
    <row r="142" spans="1:10" ht="75.75" customHeight="1">
      <c r="A142" s="6" t="s">
        <v>300</v>
      </c>
      <c r="B142" s="12" t="s">
        <v>90</v>
      </c>
      <c r="C142" s="12" t="s">
        <v>82</v>
      </c>
      <c r="D142" s="43" t="s">
        <v>85</v>
      </c>
      <c r="E142" s="43" t="s">
        <v>191</v>
      </c>
      <c r="F142" s="12"/>
      <c r="G142" s="9">
        <f>G144</f>
        <v>210</v>
      </c>
      <c r="H142" s="31"/>
      <c r="I142" s="61"/>
      <c r="J142" s="60"/>
    </row>
    <row r="143" spans="1:10" ht="89.25">
      <c r="A143" s="6" t="s">
        <v>301</v>
      </c>
      <c r="B143" s="12" t="s">
        <v>90</v>
      </c>
      <c r="C143" s="12" t="s">
        <v>82</v>
      </c>
      <c r="D143" s="43" t="s">
        <v>85</v>
      </c>
      <c r="E143" s="43" t="s">
        <v>165</v>
      </c>
      <c r="F143" s="12"/>
      <c r="G143" s="9">
        <f>G144</f>
        <v>210</v>
      </c>
      <c r="H143" s="31"/>
      <c r="I143" s="61"/>
      <c r="J143" s="60"/>
    </row>
    <row r="144" spans="1:10" ht="25.5">
      <c r="A144" s="6" t="s">
        <v>152</v>
      </c>
      <c r="B144" s="12" t="s">
        <v>90</v>
      </c>
      <c r="C144" s="12" t="s">
        <v>82</v>
      </c>
      <c r="D144" s="43" t="s">
        <v>85</v>
      </c>
      <c r="E144" s="43" t="s">
        <v>165</v>
      </c>
      <c r="F144" s="12" t="s">
        <v>95</v>
      </c>
      <c r="G144" s="9">
        <f>G145</f>
        <v>210</v>
      </c>
      <c r="H144" s="31"/>
      <c r="I144" s="61"/>
      <c r="J144" s="60"/>
    </row>
    <row r="145" spans="1:10" ht="38.25">
      <c r="A145" s="6" t="s">
        <v>153</v>
      </c>
      <c r="B145" s="12" t="s">
        <v>90</v>
      </c>
      <c r="C145" s="12" t="s">
        <v>82</v>
      </c>
      <c r="D145" s="43" t="s">
        <v>85</v>
      </c>
      <c r="E145" s="43" t="s">
        <v>165</v>
      </c>
      <c r="F145" s="12" t="s">
        <v>96</v>
      </c>
      <c r="G145" s="9">
        <f>G146</f>
        <v>210</v>
      </c>
      <c r="H145" s="31"/>
      <c r="I145" s="61"/>
      <c r="J145" s="60"/>
    </row>
    <row r="146" spans="1:10" ht="38.25">
      <c r="A146" s="6" t="s">
        <v>154</v>
      </c>
      <c r="B146" s="12" t="s">
        <v>90</v>
      </c>
      <c r="C146" s="12" t="s">
        <v>82</v>
      </c>
      <c r="D146" s="43" t="s">
        <v>85</v>
      </c>
      <c r="E146" s="43" t="s">
        <v>165</v>
      </c>
      <c r="F146" s="12" t="s">
        <v>97</v>
      </c>
      <c r="G146" s="9">
        <v>210</v>
      </c>
      <c r="H146" s="31"/>
      <c r="I146" s="61"/>
      <c r="J146" s="60"/>
    </row>
    <row r="147" spans="1:10">
      <c r="A147" s="25" t="s">
        <v>19</v>
      </c>
      <c r="B147" s="41">
        <v>650</v>
      </c>
      <c r="C147" s="41" t="s">
        <v>82</v>
      </c>
      <c r="D147" s="42">
        <v>10</v>
      </c>
      <c r="E147" s="42"/>
      <c r="F147" s="41"/>
      <c r="G147" s="29">
        <f>G148</f>
        <v>473.2</v>
      </c>
      <c r="H147" s="30"/>
      <c r="I147" s="61"/>
      <c r="J147" s="60"/>
    </row>
    <row r="148" spans="1:10">
      <c r="A148" s="110" t="s">
        <v>156</v>
      </c>
      <c r="B148" s="12">
        <v>650</v>
      </c>
      <c r="C148" s="12" t="s">
        <v>82</v>
      </c>
      <c r="D148" s="43">
        <v>10</v>
      </c>
      <c r="E148" s="68" t="s">
        <v>157</v>
      </c>
      <c r="F148" s="12"/>
      <c r="G148" s="9">
        <f>G149</f>
        <v>473.2</v>
      </c>
      <c r="H148" s="31"/>
      <c r="I148" s="61"/>
      <c r="J148" s="60"/>
    </row>
    <row r="149" spans="1:10" ht="25.5">
      <c r="A149" s="113" t="s">
        <v>193</v>
      </c>
      <c r="B149" s="12">
        <v>650</v>
      </c>
      <c r="C149" s="12" t="s">
        <v>82</v>
      </c>
      <c r="D149" s="43">
        <v>10</v>
      </c>
      <c r="E149" s="43" t="s">
        <v>141</v>
      </c>
      <c r="F149" s="12"/>
      <c r="G149" s="9">
        <f>G150</f>
        <v>473.2</v>
      </c>
      <c r="H149" s="31"/>
      <c r="I149" s="61"/>
      <c r="J149" s="60"/>
    </row>
    <row r="150" spans="1:10" ht="25.5">
      <c r="A150" s="6" t="s">
        <v>152</v>
      </c>
      <c r="B150" s="12">
        <v>650</v>
      </c>
      <c r="C150" s="12" t="s">
        <v>82</v>
      </c>
      <c r="D150" s="43">
        <v>10</v>
      </c>
      <c r="E150" s="43" t="s">
        <v>141</v>
      </c>
      <c r="F150" s="12">
        <v>200</v>
      </c>
      <c r="G150" s="9">
        <f>G151</f>
        <v>473.2</v>
      </c>
      <c r="H150" s="31"/>
      <c r="I150" s="61"/>
      <c r="J150" s="60"/>
    </row>
    <row r="151" spans="1:10" ht="38.25">
      <c r="A151" s="6" t="s">
        <v>153</v>
      </c>
      <c r="B151" s="12">
        <v>650</v>
      </c>
      <c r="C151" s="12" t="s">
        <v>82</v>
      </c>
      <c r="D151" s="43">
        <v>10</v>
      </c>
      <c r="E151" s="43" t="s">
        <v>141</v>
      </c>
      <c r="F151" s="12">
        <v>240</v>
      </c>
      <c r="G151" s="9">
        <f>G152</f>
        <v>473.2</v>
      </c>
      <c r="H151" s="31"/>
      <c r="I151" s="61"/>
      <c r="J151" s="60"/>
    </row>
    <row r="152" spans="1:10" ht="25.5">
      <c r="A152" s="6" t="s">
        <v>55</v>
      </c>
      <c r="B152" s="12">
        <v>650</v>
      </c>
      <c r="C152" s="12" t="s">
        <v>82</v>
      </c>
      <c r="D152" s="43">
        <v>10</v>
      </c>
      <c r="E152" s="43" t="s">
        <v>141</v>
      </c>
      <c r="F152" s="12">
        <v>242</v>
      </c>
      <c r="G152" s="9">
        <f>180+200+30+3.3+20+40-0.1</f>
        <v>473.2</v>
      </c>
      <c r="H152" s="31"/>
      <c r="I152" s="61"/>
      <c r="J152" s="60"/>
    </row>
    <row r="153" spans="1:10" ht="16.5" customHeight="1">
      <c r="A153" s="25" t="s">
        <v>20</v>
      </c>
      <c r="B153" s="41" t="s">
        <v>90</v>
      </c>
      <c r="C153" s="41" t="s">
        <v>82</v>
      </c>
      <c r="D153" s="42" t="s">
        <v>363</v>
      </c>
      <c r="E153" s="42"/>
      <c r="F153" s="41"/>
      <c r="G153" s="29">
        <f>G154</f>
        <v>205</v>
      </c>
      <c r="H153" s="30"/>
      <c r="I153" s="61"/>
      <c r="J153" s="60"/>
    </row>
    <row r="154" spans="1:10" ht="51">
      <c r="A154" s="6" t="s">
        <v>366</v>
      </c>
      <c r="B154" s="12" t="s">
        <v>90</v>
      </c>
      <c r="C154" s="12" t="s">
        <v>82</v>
      </c>
      <c r="D154" s="43" t="s">
        <v>363</v>
      </c>
      <c r="E154" s="43" t="s">
        <v>364</v>
      </c>
      <c r="F154" s="12"/>
      <c r="G154" s="9">
        <f>G155</f>
        <v>205</v>
      </c>
      <c r="H154" s="31"/>
      <c r="I154" s="61"/>
      <c r="J154" s="60"/>
    </row>
    <row r="155" spans="1:10" ht="51.75" customHeight="1">
      <c r="A155" s="6" t="s">
        <v>367</v>
      </c>
      <c r="B155" s="12" t="s">
        <v>90</v>
      </c>
      <c r="C155" s="12" t="s">
        <v>82</v>
      </c>
      <c r="D155" s="43" t="s">
        <v>363</v>
      </c>
      <c r="E155" s="43" t="s">
        <v>365</v>
      </c>
      <c r="F155" s="12"/>
      <c r="G155" s="9">
        <f>G156</f>
        <v>205</v>
      </c>
      <c r="H155" s="31"/>
      <c r="I155" s="61"/>
      <c r="J155" s="60"/>
    </row>
    <row r="156" spans="1:10" ht="25.5">
      <c r="A156" s="6" t="s">
        <v>152</v>
      </c>
      <c r="B156" s="12" t="s">
        <v>90</v>
      </c>
      <c r="C156" s="12" t="s">
        <v>82</v>
      </c>
      <c r="D156" s="43" t="s">
        <v>363</v>
      </c>
      <c r="E156" s="43" t="s">
        <v>365</v>
      </c>
      <c r="F156" s="12" t="s">
        <v>95</v>
      </c>
      <c r="G156" s="9">
        <f>G157</f>
        <v>205</v>
      </c>
      <c r="H156" s="31"/>
      <c r="I156" s="61"/>
      <c r="J156" s="60"/>
    </row>
    <row r="157" spans="1:10" ht="38.25">
      <c r="A157" s="6" t="s">
        <v>153</v>
      </c>
      <c r="B157" s="12" t="s">
        <v>90</v>
      </c>
      <c r="C157" s="12" t="s">
        <v>82</v>
      </c>
      <c r="D157" s="43" t="s">
        <v>363</v>
      </c>
      <c r="E157" s="43" t="s">
        <v>365</v>
      </c>
      <c r="F157" s="12" t="s">
        <v>96</v>
      </c>
      <c r="G157" s="9">
        <f>G158</f>
        <v>205</v>
      </c>
      <c r="H157" s="31"/>
      <c r="I157" s="61"/>
      <c r="J157" s="60"/>
    </row>
    <row r="158" spans="1:10" ht="38.25">
      <c r="A158" s="6" t="s">
        <v>154</v>
      </c>
      <c r="B158" s="12" t="s">
        <v>90</v>
      </c>
      <c r="C158" s="12" t="s">
        <v>82</v>
      </c>
      <c r="D158" s="43" t="s">
        <v>363</v>
      </c>
      <c r="E158" s="43" t="s">
        <v>365</v>
      </c>
      <c r="F158" s="12" t="s">
        <v>97</v>
      </c>
      <c r="G158" s="9">
        <f>33+31.2+66+74.8</f>
        <v>205</v>
      </c>
      <c r="H158" s="31"/>
      <c r="I158" s="61"/>
      <c r="J158" s="60"/>
    </row>
    <row r="159" spans="1:10">
      <c r="A159" s="13" t="s">
        <v>21</v>
      </c>
      <c r="B159" s="14">
        <v>650</v>
      </c>
      <c r="C159" s="14" t="s">
        <v>86</v>
      </c>
      <c r="D159" s="40"/>
      <c r="E159" s="40"/>
      <c r="F159" s="14"/>
      <c r="G159" s="15">
        <f>G160+G178+G198+G237</f>
        <v>12529.300000000001</v>
      </c>
      <c r="H159" s="36"/>
      <c r="I159" s="62"/>
      <c r="J159" s="63"/>
    </row>
    <row r="160" spans="1:10">
      <c r="A160" s="52" t="s">
        <v>66</v>
      </c>
      <c r="B160" s="41">
        <v>650</v>
      </c>
      <c r="C160" s="50" t="s">
        <v>86</v>
      </c>
      <c r="D160" s="51" t="s">
        <v>80</v>
      </c>
      <c r="E160" s="51"/>
      <c r="F160" s="50"/>
      <c r="G160" s="29">
        <f>G162+G166+G175</f>
        <v>595.5</v>
      </c>
      <c r="H160" s="30"/>
      <c r="I160" s="61"/>
      <c r="J160" s="60"/>
    </row>
    <row r="161" spans="1:10" ht="51">
      <c r="A161" s="6" t="s">
        <v>302</v>
      </c>
      <c r="B161" s="12" t="s">
        <v>90</v>
      </c>
      <c r="C161" s="12" t="s">
        <v>86</v>
      </c>
      <c r="D161" s="43" t="s">
        <v>80</v>
      </c>
      <c r="E161" s="68" t="s">
        <v>205</v>
      </c>
      <c r="F161" s="74"/>
      <c r="G161" s="69">
        <f>G162</f>
        <v>90</v>
      </c>
      <c r="H161" s="70"/>
      <c r="I161" s="61"/>
      <c r="J161" s="60"/>
    </row>
    <row r="162" spans="1:10" ht="51">
      <c r="A162" s="6" t="s">
        <v>303</v>
      </c>
      <c r="B162" s="12" t="s">
        <v>90</v>
      </c>
      <c r="C162" s="12" t="s">
        <v>86</v>
      </c>
      <c r="D162" s="43" t="s">
        <v>80</v>
      </c>
      <c r="E162" s="68" t="s">
        <v>167</v>
      </c>
      <c r="F162" s="12"/>
      <c r="G162" s="69">
        <f>G163</f>
        <v>90</v>
      </c>
      <c r="H162" s="70"/>
      <c r="I162" s="61"/>
      <c r="J162" s="60"/>
    </row>
    <row r="163" spans="1:10" ht="25.5">
      <c r="A163" s="6" t="s">
        <v>152</v>
      </c>
      <c r="B163" s="12" t="s">
        <v>90</v>
      </c>
      <c r="C163" s="12" t="s">
        <v>86</v>
      </c>
      <c r="D163" s="43" t="s">
        <v>80</v>
      </c>
      <c r="E163" s="68" t="s">
        <v>167</v>
      </c>
      <c r="F163" s="12" t="s">
        <v>95</v>
      </c>
      <c r="G163" s="69">
        <f>G164</f>
        <v>90</v>
      </c>
      <c r="H163" s="70"/>
      <c r="I163" s="61"/>
      <c r="J163" s="60"/>
    </row>
    <row r="164" spans="1:10" ht="38.25">
      <c r="A164" s="6" t="s">
        <v>153</v>
      </c>
      <c r="B164" s="12" t="s">
        <v>90</v>
      </c>
      <c r="C164" s="12" t="s">
        <v>86</v>
      </c>
      <c r="D164" s="43" t="s">
        <v>80</v>
      </c>
      <c r="E164" s="68" t="s">
        <v>167</v>
      </c>
      <c r="F164" s="12" t="s">
        <v>96</v>
      </c>
      <c r="G164" s="69">
        <f>G165</f>
        <v>90</v>
      </c>
      <c r="H164" s="70"/>
      <c r="I164" s="61"/>
      <c r="J164" s="60"/>
    </row>
    <row r="165" spans="1:10" ht="38.25">
      <c r="A165" s="22" t="s">
        <v>154</v>
      </c>
      <c r="B165" s="12" t="s">
        <v>90</v>
      </c>
      <c r="C165" s="12" t="s">
        <v>86</v>
      </c>
      <c r="D165" s="43" t="s">
        <v>80</v>
      </c>
      <c r="E165" s="68" t="s">
        <v>167</v>
      </c>
      <c r="F165" s="12" t="s">
        <v>97</v>
      </c>
      <c r="G165" s="69">
        <v>90</v>
      </c>
      <c r="H165" s="70"/>
      <c r="I165" s="61"/>
      <c r="J165" s="60"/>
    </row>
    <row r="166" spans="1:10" s="71" customFormat="1">
      <c r="A166" s="110" t="s">
        <v>156</v>
      </c>
      <c r="B166" s="67" t="s">
        <v>90</v>
      </c>
      <c r="C166" s="74" t="s">
        <v>86</v>
      </c>
      <c r="D166" s="75" t="s">
        <v>80</v>
      </c>
      <c r="E166" s="75" t="s">
        <v>157</v>
      </c>
      <c r="F166" s="74"/>
      <c r="G166" s="69">
        <f>G171</f>
        <v>395.9</v>
      </c>
      <c r="H166" s="70"/>
      <c r="I166" s="64"/>
      <c r="J166" s="65"/>
    </row>
    <row r="167" spans="1:10" s="71" customFormat="1" ht="25.5" hidden="1">
      <c r="A167" s="21" t="s">
        <v>136</v>
      </c>
      <c r="B167" s="12">
        <v>650</v>
      </c>
      <c r="C167" s="49" t="s">
        <v>86</v>
      </c>
      <c r="D167" s="24" t="s">
        <v>80</v>
      </c>
      <c r="E167" s="24" t="s">
        <v>143</v>
      </c>
      <c r="F167" s="49"/>
      <c r="G167" s="69">
        <f>G168</f>
        <v>0</v>
      </c>
      <c r="H167" s="70"/>
      <c r="I167" s="64"/>
      <c r="J167" s="65"/>
    </row>
    <row r="168" spans="1:10" s="71" customFormat="1" ht="25.5" hidden="1">
      <c r="A168" s="6" t="s">
        <v>152</v>
      </c>
      <c r="B168" s="12">
        <v>650</v>
      </c>
      <c r="C168" s="12" t="s">
        <v>86</v>
      </c>
      <c r="D168" s="43" t="s">
        <v>80</v>
      </c>
      <c r="E168" s="43" t="s">
        <v>143</v>
      </c>
      <c r="F168" s="12">
        <v>200</v>
      </c>
      <c r="G168" s="69"/>
      <c r="H168" s="70"/>
      <c r="I168" s="64"/>
      <c r="J168" s="65"/>
    </row>
    <row r="169" spans="1:10" s="71" customFormat="1" ht="38.25" hidden="1">
      <c r="A169" s="6" t="s">
        <v>153</v>
      </c>
      <c r="B169" s="12">
        <v>650</v>
      </c>
      <c r="C169" s="12" t="s">
        <v>86</v>
      </c>
      <c r="D169" s="43" t="s">
        <v>80</v>
      </c>
      <c r="E169" s="43" t="s">
        <v>143</v>
      </c>
      <c r="F169" s="12">
        <v>240</v>
      </c>
      <c r="G169" s="69">
        <f>G170</f>
        <v>0</v>
      </c>
      <c r="H169" s="70"/>
      <c r="I169" s="64"/>
      <c r="J169" s="65"/>
    </row>
    <row r="170" spans="1:10" ht="38.25" hidden="1">
      <c r="A170" s="6" t="s">
        <v>67</v>
      </c>
      <c r="B170" s="12">
        <v>650</v>
      </c>
      <c r="C170" s="12" t="s">
        <v>86</v>
      </c>
      <c r="D170" s="43" t="s">
        <v>80</v>
      </c>
      <c r="E170" s="43" t="s">
        <v>143</v>
      </c>
      <c r="F170" s="12">
        <v>243</v>
      </c>
      <c r="G170" s="9"/>
      <c r="H170" s="31"/>
      <c r="I170" s="61"/>
      <c r="J170" s="60"/>
    </row>
    <row r="171" spans="1:10" ht="25.5">
      <c r="A171" s="6" t="s">
        <v>217</v>
      </c>
      <c r="B171" s="12" t="s">
        <v>90</v>
      </c>
      <c r="C171" s="12" t="s">
        <v>86</v>
      </c>
      <c r="D171" s="43" t="s">
        <v>80</v>
      </c>
      <c r="E171" s="43" t="s">
        <v>218</v>
      </c>
      <c r="F171" s="12"/>
      <c r="G171" s="9">
        <f>G172</f>
        <v>395.9</v>
      </c>
      <c r="H171" s="31"/>
      <c r="I171" s="61"/>
      <c r="J171" s="60"/>
    </row>
    <row r="172" spans="1:10" ht="25.5">
      <c r="A172" s="6" t="s">
        <v>152</v>
      </c>
      <c r="B172" s="12" t="s">
        <v>90</v>
      </c>
      <c r="C172" s="12" t="s">
        <v>86</v>
      </c>
      <c r="D172" s="43" t="s">
        <v>80</v>
      </c>
      <c r="E172" s="43" t="s">
        <v>218</v>
      </c>
      <c r="F172" s="12" t="s">
        <v>95</v>
      </c>
      <c r="G172" s="9">
        <f>G173</f>
        <v>395.9</v>
      </c>
      <c r="H172" s="31"/>
      <c r="I172" s="61"/>
      <c r="J172" s="60"/>
    </row>
    <row r="173" spans="1:10" ht="38.25">
      <c r="A173" s="6" t="s">
        <v>153</v>
      </c>
      <c r="B173" s="12" t="s">
        <v>90</v>
      </c>
      <c r="C173" s="12" t="s">
        <v>86</v>
      </c>
      <c r="D173" s="43" t="s">
        <v>80</v>
      </c>
      <c r="E173" s="43" t="s">
        <v>218</v>
      </c>
      <c r="F173" s="12" t="s">
        <v>96</v>
      </c>
      <c r="G173" s="9">
        <f>G174</f>
        <v>395.9</v>
      </c>
      <c r="H173" s="31"/>
      <c r="I173" s="61"/>
      <c r="J173" s="60"/>
    </row>
    <row r="174" spans="1:10" ht="38.25">
      <c r="A174" s="22" t="s">
        <v>154</v>
      </c>
      <c r="B174" s="12" t="s">
        <v>90</v>
      </c>
      <c r="C174" s="12" t="s">
        <v>86</v>
      </c>
      <c r="D174" s="43" t="s">
        <v>80</v>
      </c>
      <c r="E174" s="43" t="s">
        <v>218</v>
      </c>
      <c r="F174" s="12" t="s">
        <v>97</v>
      </c>
      <c r="G174" s="9">
        <v>395.9</v>
      </c>
      <c r="H174" s="31"/>
      <c r="I174" s="61"/>
      <c r="J174" s="60"/>
    </row>
    <row r="175" spans="1:10" ht="51">
      <c r="A175" s="73" t="s">
        <v>103</v>
      </c>
      <c r="B175" s="67" t="s">
        <v>90</v>
      </c>
      <c r="C175" s="74" t="s">
        <v>86</v>
      </c>
      <c r="D175" s="75" t="s">
        <v>80</v>
      </c>
      <c r="E175" s="75" t="s">
        <v>219</v>
      </c>
      <c r="F175" s="74"/>
      <c r="G175" s="9">
        <f>G176</f>
        <v>109.6</v>
      </c>
      <c r="H175" s="31"/>
      <c r="I175" s="61"/>
      <c r="J175" s="60"/>
    </row>
    <row r="176" spans="1:10">
      <c r="A176" s="6" t="s">
        <v>46</v>
      </c>
      <c r="B176" s="67" t="s">
        <v>90</v>
      </c>
      <c r="C176" s="74" t="s">
        <v>86</v>
      </c>
      <c r="D176" s="75" t="s">
        <v>80</v>
      </c>
      <c r="E176" s="75" t="s">
        <v>219</v>
      </c>
      <c r="F176" s="74" t="s">
        <v>100</v>
      </c>
      <c r="G176" s="9">
        <f>G177</f>
        <v>109.6</v>
      </c>
      <c r="H176" s="31"/>
      <c r="I176" s="61"/>
      <c r="J176" s="60"/>
    </row>
    <row r="177" spans="1:10" ht="51">
      <c r="A177" s="6" t="s">
        <v>60</v>
      </c>
      <c r="B177" s="67" t="s">
        <v>90</v>
      </c>
      <c r="C177" s="74" t="s">
        <v>86</v>
      </c>
      <c r="D177" s="75" t="s">
        <v>80</v>
      </c>
      <c r="E177" s="75" t="s">
        <v>219</v>
      </c>
      <c r="F177" s="74" t="s">
        <v>101</v>
      </c>
      <c r="G177" s="9">
        <v>109.6</v>
      </c>
      <c r="H177" s="31"/>
      <c r="I177" s="61"/>
      <c r="J177" s="60"/>
    </row>
    <row r="178" spans="1:10">
      <c r="A178" s="25" t="s">
        <v>68</v>
      </c>
      <c r="B178" s="41">
        <v>650</v>
      </c>
      <c r="C178" s="41" t="s">
        <v>86</v>
      </c>
      <c r="D178" s="42" t="s">
        <v>81</v>
      </c>
      <c r="E178" s="42"/>
      <c r="F178" s="41"/>
      <c r="G178" s="29">
        <f>G179</f>
        <v>6760.4</v>
      </c>
      <c r="H178" s="30"/>
      <c r="I178" s="61"/>
      <c r="J178" s="60"/>
    </row>
    <row r="179" spans="1:10">
      <c r="A179" s="110" t="s">
        <v>156</v>
      </c>
      <c r="B179" s="12">
        <v>650</v>
      </c>
      <c r="C179" s="12" t="s">
        <v>86</v>
      </c>
      <c r="D179" s="12" t="s">
        <v>81</v>
      </c>
      <c r="E179" s="67" t="s">
        <v>157</v>
      </c>
      <c r="F179" s="12"/>
      <c r="G179" s="9">
        <f>G180+G183+G186+G189+G192+G195</f>
        <v>6760.4</v>
      </c>
      <c r="H179" s="31"/>
      <c r="I179" s="61"/>
      <c r="J179" s="60"/>
    </row>
    <row r="180" spans="1:10">
      <c r="A180" s="6" t="s">
        <v>70</v>
      </c>
      <c r="B180" s="12">
        <v>650</v>
      </c>
      <c r="C180" s="12" t="s">
        <v>86</v>
      </c>
      <c r="D180" s="43" t="s">
        <v>81</v>
      </c>
      <c r="E180" s="12" t="s">
        <v>144</v>
      </c>
      <c r="F180" s="12"/>
      <c r="G180" s="9">
        <f>G181</f>
        <v>630</v>
      </c>
      <c r="H180" s="31"/>
      <c r="I180" s="61"/>
      <c r="J180" s="60"/>
    </row>
    <row r="181" spans="1:10">
      <c r="A181" s="6" t="s">
        <v>46</v>
      </c>
      <c r="B181" s="12">
        <v>650</v>
      </c>
      <c r="C181" s="12" t="s">
        <v>86</v>
      </c>
      <c r="D181" s="43" t="s">
        <v>81</v>
      </c>
      <c r="E181" s="12" t="s">
        <v>144</v>
      </c>
      <c r="F181" s="12">
        <v>800</v>
      </c>
      <c r="G181" s="9">
        <f>G182</f>
        <v>630</v>
      </c>
      <c r="H181" s="31"/>
      <c r="I181" s="61"/>
      <c r="J181" s="60"/>
    </row>
    <row r="182" spans="1:10" ht="51">
      <c r="A182" s="20" t="s">
        <v>60</v>
      </c>
      <c r="B182" s="12">
        <v>650</v>
      </c>
      <c r="C182" s="12" t="s">
        <v>86</v>
      </c>
      <c r="D182" s="43" t="s">
        <v>81</v>
      </c>
      <c r="E182" s="12" t="s">
        <v>144</v>
      </c>
      <c r="F182" s="12">
        <v>810</v>
      </c>
      <c r="G182" s="9">
        <v>630</v>
      </c>
      <c r="H182" s="31"/>
      <c r="I182" s="61"/>
      <c r="J182" s="60"/>
    </row>
    <row r="183" spans="1:10" ht="63.75">
      <c r="A183" s="6" t="s">
        <v>368</v>
      </c>
      <c r="B183" s="12" t="s">
        <v>90</v>
      </c>
      <c r="C183" s="12" t="s">
        <v>86</v>
      </c>
      <c r="D183" s="43" t="s">
        <v>81</v>
      </c>
      <c r="E183" s="12" t="s">
        <v>240</v>
      </c>
      <c r="F183" s="12"/>
      <c r="G183" s="9">
        <f>G184</f>
        <v>3786.4</v>
      </c>
      <c r="H183" s="31"/>
      <c r="I183" s="61"/>
      <c r="J183" s="60"/>
    </row>
    <row r="184" spans="1:10">
      <c r="A184" s="72" t="s">
        <v>50</v>
      </c>
      <c r="B184" s="12" t="s">
        <v>90</v>
      </c>
      <c r="C184" s="12" t="s">
        <v>86</v>
      </c>
      <c r="D184" s="43" t="s">
        <v>81</v>
      </c>
      <c r="E184" s="12" t="s">
        <v>240</v>
      </c>
      <c r="F184" s="12" t="s">
        <v>93</v>
      </c>
      <c r="G184" s="9">
        <f>G185</f>
        <v>3786.4</v>
      </c>
      <c r="H184" s="31"/>
      <c r="I184" s="61"/>
      <c r="J184" s="60"/>
    </row>
    <row r="185" spans="1:10">
      <c r="A185" s="72" t="s">
        <v>51</v>
      </c>
      <c r="B185" s="12" t="s">
        <v>90</v>
      </c>
      <c r="C185" s="12" t="s">
        <v>86</v>
      </c>
      <c r="D185" s="43" t="s">
        <v>81</v>
      </c>
      <c r="E185" s="12" t="s">
        <v>240</v>
      </c>
      <c r="F185" s="12" t="s">
        <v>94</v>
      </c>
      <c r="G185" s="9">
        <v>3786.4</v>
      </c>
      <c r="H185" s="31"/>
      <c r="I185" s="61"/>
      <c r="J185" s="60"/>
    </row>
    <row r="186" spans="1:10" ht="25.5">
      <c r="A186" s="6" t="s">
        <v>223</v>
      </c>
      <c r="B186" s="12" t="s">
        <v>90</v>
      </c>
      <c r="C186" s="12" t="s">
        <v>86</v>
      </c>
      <c r="D186" s="43" t="s">
        <v>81</v>
      </c>
      <c r="E186" s="12" t="s">
        <v>224</v>
      </c>
      <c r="F186" s="12"/>
      <c r="G186" s="9">
        <f>G187</f>
        <v>76.5</v>
      </c>
      <c r="H186" s="31"/>
      <c r="I186" s="61"/>
      <c r="J186" s="60"/>
    </row>
    <row r="187" spans="1:10">
      <c r="A187" s="72" t="s">
        <v>50</v>
      </c>
      <c r="B187" s="12" t="s">
        <v>90</v>
      </c>
      <c r="C187" s="12" t="s">
        <v>86</v>
      </c>
      <c r="D187" s="43" t="s">
        <v>81</v>
      </c>
      <c r="E187" s="12" t="s">
        <v>224</v>
      </c>
      <c r="F187" s="12" t="s">
        <v>93</v>
      </c>
      <c r="G187" s="9">
        <f>G188</f>
        <v>76.5</v>
      </c>
      <c r="H187" s="31"/>
      <c r="I187" s="61"/>
      <c r="J187" s="60"/>
    </row>
    <row r="188" spans="1:10">
      <c r="A188" s="72" t="s">
        <v>51</v>
      </c>
      <c r="B188" s="12" t="s">
        <v>90</v>
      </c>
      <c r="C188" s="12" t="s">
        <v>86</v>
      </c>
      <c r="D188" s="43" t="s">
        <v>81</v>
      </c>
      <c r="E188" s="12" t="s">
        <v>224</v>
      </c>
      <c r="F188" s="12" t="s">
        <v>94</v>
      </c>
      <c r="G188" s="9">
        <f>106.9-30.4</f>
        <v>76.5</v>
      </c>
      <c r="H188" s="31"/>
      <c r="I188" s="61"/>
      <c r="J188" s="60"/>
    </row>
    <row r="189" spans="1:10" ht="63.75">
      <c r="A189" s="6" t="s">
        <v>369</v>
      </c>
      <c r="B189" s="12" t="s">
        <v>90</v>
      </c>
      <c r="C189" s="12" t="s">
        <v>86</v>
      </c>
      <c r="D189" s="43" t="s">
        <v>81</v>
      </c>
      <c r="E189" s="12" t="s">
        <v>243</v>
      </c>
      <c r="F189" s="12"/>
      <c r="G189" s="9">
        <f>G190</f>
        <v>199.3</v>
      </c>
      <c r="H189" s="31"/>
      <c r="I189" s="61"/>
      <c r="J189" s="60"/>
    </row>
    <row r="190" spans="1:10">
      <c r="A190" s="72" t="s">
        <v>50</v>
      </c>
      <c r="B190" s="12" t="s">
        <v>90</v>
      </c>
      <c r="C190" s="12" t="s">
        <v>86</v>
      </c>
      <c r="D190" s="43" t="s">
        <v>81</v>
      </c>
      <c r="E190" s="12" t="s">
        <v>243</v>
      </c>
      <c r="F190" s="12" t="s">
        <v>93</v>
      </c>
      <c r="G190" s="9">
        <f>G191</f>
        <v>199.3</v>
      </c>
      <c r="H190" s="31"/>
      <c r="I190" s="61"/>
      <c r="J190" s="60"/>
    </row>
    <row r="191" spans="1:10">
      <c r="A191" s="72" t="s">
        <v>51</v>
      </c>
      <c r="B191" s="12" t="s">
        <v>90</v>
      </c>
      <c r="C191" s="12" t="s">
        <v>86</v>
      </c>
      <c r="D191" s="43" t="s">
        <v>81</v>
      </c>
      <c r="E191" s="12" t="s">
        <v>243</v>
      </c>
      <c r="F191" s="12" t="s">
        <v>94</v>
      </c>
      <c r="G191" s="9">
        <v>199.3</v>
      </c>
      <c r="H191" s="31"/>
      <c r="I191" s="61"/>
      <c r="J191" s="60"/>
    </row>
    <row r="192" spans="1:10" ht="25.5">
      <c r="A192" s="6" t="s">
        <v>225</v>
      </c>
      <c r="B192" s="12" t="s">
        <v>90</v>
      </c>
      <c r="C192" s="12" t="s">
        <v>86</v>
      </c>
      <c r="D192" s="43" t="s">
        <v>81</v>
      </c>
      <c r="E192" s="12" t="s">
        <v>226</v>
      </c>
      <c r="F192" s="12"/>
      <c r="G192" s="9">
        <f>G193</f>
        <v>71.2</v>
      </c>
      <c r="H192" s="31"/>
      <c r="I192" s="61"/>
      <c r="J192" s="60"/>
    </row>
    <row r="193" spans="1:10">
      <c r="A193" s="72" t="s">
        <v>50</v>
      </c>
      <c r="B193" s="12" t="s">
        <v>90</v>
      </c>
      <c r="C193" s="12" t="s">
        <v>86</v>
      </c>
      <c r="D193" s="43" t="s">
        <v>81</v>
      </c>
      <c r="E193" s="12" t="s">
        <v>226</v>
      </c>
      <c r="F193" s="12" t="s">
        <v>93</v>
      </c>
      <c r="G193" s="9">
        <f>G194</f>
        <v>71.2</v>
      </c>
      <c r="H193" s="31"/>
      <c r="I193" s="61"/>
      <c r="J193" s="60"/>
    </row>
    <row r="194" spans="1:10">
      <c r="A194" s="72" t="s">
        <v>51</v>
      </c>
      <c r="B194" s="12" t="s">
        <v>90</v>
      </c>
      <c r="C194" s="12" t="s">
        <v>86</v>
      </c>
      <c r="D194" s="43" t="s">
        <v>81</v>
      </c>
      <c r="E194" s="12" t="s">
        <v>226</v>
      </c>
      <c r="F194" s="12" t="s">
        <v>94</v>
      </c>
      <c r="G194" s="9">
        <v>71.2</v>
      </c>
      <c r="H194" s="31"/>
      <c r="I194" s="61"/>
      <c r="J194" s="60"/>
    </row>
    <row r="195" spans="1:10" ht="51">
      <c r="A195" s="73" t="s">
        <v>69</v>
      </c>
      <c r="B195" s="12" t="s">
        <v>90</v>
      </c>
      <c r="C195" s="12" t="s">
        <v>86</v>
      </c>
      <c r="D195" s="43" t="s">
        <v>81</v>
      </c>
      <c r="E195" s="12" t="s">
        <v>220</v>
      </c>
      <c r="F195" s="12"/>
      <c r="G195" s="9">
        <f>G196</f>
        <v>1997</v>
      </c>
      <c r="H195" s="31"/>
      <c r="I195" s="61"/>
      <c r="J195" s="60"/>
    </row>
    <row r="196" spans="1:10">
      <c r="A196" s="6" t="s">
        <v>46</v>
      </c>
      <c r="B196" s="12" t="s">
        <v>90</v>
      </c>
      <c r="C196" s="12" t="s">
        <v>86</v>
      </c>
      <c r="D196" s="43" t="s">
        <v>81</v>
      </c>
      <c r="E196" s="12" t="s">
        <v>220</v>
      </c>
      <c r="F196" s="12">
        <v>800</v>
      </c>
      <c r="G196" s="9">
        <f>G197</f>
        <v>1997</v>
      </c>
      <c r="H196" s="31"/>
      <c r="I196" s="61"/>
      <c r="J196" s="60"/>
    </row>
    <row r="197" spans="1:10" ht="51">
      <c r="A197" s="20" t="s">
        <v>60</v>
      </c>
      <c r="B197" s="12" t="s">
        <v>90</v>
      </c>
      <c r="C197" s="12" t="s">
        <v>86</v>
      </c>
      <c r="D197" s="43" t="s">
        <v>81</v>
      </c>
      <c r="E197" s="12" t="s">
        <v>220</v>
      </c>
      <c r="F197" s="12">
        <v>810</v>
      </c>
      <c r="G197" s="9">
        <v>1997</v>
      </c>
      <c r="H197" s="31"/>
      <c r="I197" s="61"/>
      <c r="J197" s="60"/>
    </row>
    <row r="198" spans="1:10">
      <c r="A198" s="25" t="s">
        <v>22</v>
      </c>
      <c r="B198" s="41">
        <v>650</v>
      </c>
      <c r="C198" s="41" t="s">
        <v>86</v>
      </c>
      <c r="D198" s="42" t="s">
        <v>83</v>
      </c>
      <c r="E198" s="41"/>
      <c r="F198" s="41"/>
      <c r="G198" s="29">
        <f>G199+G224</f>
        <v>4905.7000000000007</v>
      </c>
      <c r="H198" s="30"/>
      <c r="I198" s="61"/>
      <c r="J198" s="60"/>
    </row>
    <row r="199" spans="1:10" ht="51">
      <c r="A199" s="21" t="s">
        <v>304</v>
      </c>
      <c r="B199" s="12" t="s">
        <v>90</v>
      </c>
      <c r="C199" s="12" t="s">
        <v>86</v>
      </c>
      <c r="D199" s="43" t="s">
        <v>83</v>
      </c>
      <c r="E199" s="68" t="s">
        <v>168</v>
      </c>
      <c r="F199" s="12"/>
      <c r="G199" s="9">
        <f>G200+G205+G210+G215</f>
        <v>3292.6000000000004</v>
      </c>
      <c r="H199" s="31"/>
      <c r="I199" s="62"/>
      <c r="J199" s="63"/>
    </row>
    <row r="200" spans="1:10" ht="64.5" customHeight="1">
      <c r="A200" s="21" t="s">
        <v>305</v>
      </c>
      <c r="B200" s="12" t="s">
        <v>90</v>
      </c>
      <c r="C200" s="12" t="s">
        <v>86</v>
      </c>
      <c r="D200" s="12" t="s">
        <v>83</v>
      </c>
      <c r="E200" s="68" t="s">
        <v>194</v>
      </c>
      <c r="F200" s="12"/>
      <c r="G200" s="9">
        <f>G202</f>
        <v>796.7</v>
      </c>
      <c r="H200" s="31"/>
      <c r="I200" s="62"/>
      <c r="J200" s="63"/>
    </row>
    <row r="201" spans="1:10" ht="77.25" customHeight="1">
      <c r="A201" s="21" t="s">
        <v>306</v>
      </c>
      <c r="B201" s="12" t="s">
        <v>90</v>
      </c>
      <c r="C201" s="12" t="s">
        <v>86</v>
      </c>
      <c r="D201" s="12" t="s">
        <v>83</v>
      </c>
      <c r="E201" s="68" t="s">
        <v>169</v>
      </c>
      <c r="F201" s="12"/>
      <c r="G201" s="9">
        <f>G203</f>
        <v>796.7</v>
      </c>
      <c r="H201" s="31"/>
      <c r="I201" s="62"/>
      <c r="J201" s="63"/>
    </row>
    <row r="202" spans="1:10" ht="25.5">
      <c r="A202" s="6" t="s">
        <v>152</v>
      </c>
      <c r="B202" s="12" t="s">
        <v>90</v>
      </c>
      <c r="C202" s="12" t="s">
        <v>86</v>
      </c>
      <c r="D202" s="12" t="s">
        <v>83</v>
      </c>
      <c r="E202" s="68" t="s">
        <v>169</v>
      </c>
      <c r="F202" s="67" t="s">
        <v>95</v>
      </c>
      <c r="G202" s="9">
        <f>G203</f>
        <v>796.7</v>
      </c>
      <c r="H202" s="31"/>
      <c r="I202" s="62"/>
      <c r="J202" s="63"/>
    </row>
    <row r="203" spans="1:10" ht="38.25">
      <c r="A203" s="6" t="s">
        <v>153</v>
      </c>
      <c r="B203" s="12" t="s">
        <v>90</v>
      </c>
      <c r="C203" s="12" t="s">
        <v>86</v>
      </c>
      <c r="D203" s="12" t="s">
        <v>83</v>
      </c>
      <c r="E203" s="68" t="s">
        <v>169</v>
      </c>
      <c r="F203" s="67" t="s">
        <v>96</v>
      </c>
      <c r="G203" s="9">
        <f>G204</f>
        <v>796.7</v>
      </c>
      <c r="H203" s="31"/>
      <c r="I203" s="62"/>
      <c r="J203" s="63"/>
    </row>
    <row r="204" spans="1:10" ht="38.25">
      <c r="A204" s="22" t="s">
        <v>154</v>
      </c>
      <c r="B204" s="12" t="s">
        <v>90</v>
      </c>
      <c r="C204" s="12" t="s">
        <v>86</v>
      </c>
      <c r="D204" s="12" t="s">
        <v>83</v>
      </c>
      <c r="E204" s="68" t="s">
        <v>169</v>
      </c>
      <c r="F204" s="67" t="s">
        <v>97</v>
      </c>
      <c r="G204" s="9">
        <f>680+66.7+50</f>
        <v>796.7</v>
      </c>
      <c r="H204" s="31"/>
      <c r="I204" s="62"/>
      <c r="J204" s="63"/>
    </row>
    <row r="205" spans="1:10" ht="63.75">
      <c r="A205" s="21" t="s">
        <v>324</v>
      </c>
      <c r="B205" s="12" t="s">
        <v>90</v>
      </c>
      <c r="C205" s="12" t="s">
        <v>86</v>
      </c>
      <c r="D205" s="12" t="s">
        <v>83</v>
      </c>
      <c r="E205" s="68" t="s">
        <v>196</v>
      </c>
      <c r="F205" s="12"/>
      <c r="G205" s="9">
        <f>G207</f>
        <v>289</v>
      </c>
      <c r="H205" s="31"/>
      <c r="I205" s="62"/>
      <c r="J205" s="63"/>
    </row>
    <row r="206" spans="1:10" ht="75.75" customHeight="1">
      <c r="A206" s="21" t="s">
        <v>325</v>
      </c>
      <c r="B206" s="12" t="s">
        <v>90</v>
      </c>
      <c r="C206" s="12" t="s">
        <v>86</v>
      </c>
      <c r="D206" s="12" t="s">
        <v>83</v>
      </c>
      <c r="E206" s="68" t="s">
        <v>171</v>
      </c>
      <c r="F206" s="12"/>
      <c r="G206" s="9">
        <f>G207</f>
        <v>289</v>
      </c>
      <c r="H206" s="31"/>
      <c r="I206" s="62"/>
      <c r="J206" s="63"/>
    </row>
    <row r="207" spans="1:10" ht="25.5">
      <c r="A207" s="6" t="s">
        <v>152</v>
      </c>
      <c r="B207" s="12" t="s">
        <v>90</v>
      </c>
      <c r="C207" s="12" t="s">
        <v>86</v>
      </c>
      <c r="D207" s="12" t="s">
        <v>83</v>
      </c>
      <c r="E207" s="68" t="s">
        <v>171</v>
      </c>
      <c r="F207" s="67" t="s">
        <v>95</v>
      </c>
      <c r="G207" s="9">
        <f>G208</f>
        <v>289</v>
      </c>
      <c r="H207" s="31"/>
      <c r="I207" s="62"/>
      <c r="J207" s="63"/>
    </row>
    <row r="208" spans="1:10" ht="38.25">
      <c r="A208" s="6" t="s">
        <v>153</v>
      </c>
      <c r="B208" s="12" t="s">
        <v>90</v>
      </c>
      <c r="C208" s="12" t="s">
        <v>86</v>
      </c>
      <c r="D208" s="12" t="s">
        <v>83</v>
      </c>
      <c r="E208" s="68" t="s">
        <v>171</v>
      </c>
      <c r="F208" s="67" t="s">
        <v>96</v>
      </c>
      <c r="G208" s="9">
        <f>G209</f>
        <v>289</v>
      </c>
      <c r="H208" s="31"/>
      <c r="I208" s="62"/>
      <c r="J208" s="63"/>
    </row>
    <row r="209" spans="1:10" ht="38.25">
      <c r="A209" s="22" t="s">
        <v>154</v>
      </c>
      <c r="B209" s="12" t="s">
        <v>90</v>
      </c>
      <c r="C209" s="12" t="s">
        <v>86</v>
      </c>
      <c r="D209" s="12" t="s">
        <v>83</v>
      </c>
      <c r="E209" s="68" t="s">
        <v>171</v>
      </c>
      <c r="F209" s="67" t="s">
        <v>97</v>
      </c>
      <c r="G209" s="9">
        <f>350-61</f>
        <v>289</v>
      </c>
      <c r="H209" s="31"/>
      <c r="I209" s="62"/>
      <c r="J209" s="63"/>
    </row>
    <row r="210" spans="1:10" ht="63.75">
      <c r="A210" s="21" t="s">
        <v>307</v>
      </c>
      <c r="B210" s="12" t="s">
        <v>90</v>
      </c>
      <c r="C210" s="12" t="s">
        <v>86</v>
      </c>
      <c r="D210" s="12" t="s">
        <v>83</v>
      </c>
      <c r="E210" s="68" t="s">
        <v>197</v>
      </c>
      <c r="F210" s="12"/>
      <c r="G210" s="9">
        <f>G212</f>
        <v>720</v>
      </c>
      <c r="H210" s="31"/>
      <c r="I210" s="62"/>
      <c r="J210" s="63"/>
    </row>
    <row r="211" spans="1:10" ht="76.5" customHeight="1">
      <c r="A211" s="21" t="s">
        <v>308</v>
      </c>
      <c r="B211" s="12" t="s">
        <v>90</v>
      </c>
      <c r="C211" s="12" t="s">
        <v>86</v>
      </c>
      <c r="D211" s="12" t="s">
        <v>83</v>
      </c>
      <c r="E211" s="68" t="s">
        <v>173</v>
      </c>
      <c r="F211" s="12"/>
      <c r="G211" s="9">
        <f>G212</f>
        <v>720</v>
      </c>
      <c r="H211" s="31"/>
      <c r="I211" s="62"/>
      <c r="J211" s="63"/>
    </row>
    <row r="212" spans="1:10" ht="25.5">
      <c r="A212" s="6" t="s">
        <v>152</v>
      </c>
      <c r="B212" s="12" t="s">
        <v>90</v>
      </c>
      <c r="C212" s="12" t="s">
        <v>86</v>
      </c>
      <c r="D212" s="12" t="s">
        <v>83</v>
      </c>
      <c r="E212" s="68" t="s">
        <v>173</v>
      </c>
      <c r="F212" s="67" t="s">
        <v>95</v>
      </c>
      <c r="G212" s="9">
        <f>G213</f>
        <v>720</v>
      </c>
      <c r="H212" s="31"/>
      <c r="I212" s="62"/>
      <c r="J212" s="63"/>
    </row>
    <row r="213" spans="1:10" ht="38.25">
      <c r="A213" s="6" t="s">
        <v>153</v>
      </c>
      <c r="B213" s="12" t="s">
        <v>90</v>
      </c>
      <c r="C213" s="12" t="s">
        <v>86</v>
      </c>
      <c r="D213" s="12" t="s">
        <v>83</v>
      </c>
      <c r="E213" s="68" t="s">
        <v>173</v>
      </c>
      <c r="F213" s="67" t="s">
        <v>96</v>
      </c>
      <c r="G213" s="9">
        <f>G214</f>
        <v>720</v>
      </c>
      <c r="H213" s="31"/>
      <c r="I213" s="62"/>
      <c r="J213" s="63"/>
    </row>
    <row r="214" spans="1:10" ht="38.25">
      <c r="A214" s="22" t="s">
        <v>154</v>
      </c>
      <c r="B214" s="12" t="s">
        <v>90</v>
      </c>
      <c r="C214" s="12" t="s">
        <v>86</v>
      </c>
      <c r="D214" s="12" t="s">
        <v>83</v>
      </c>
      <c r="E214" s="68" t="s">
        <v>173</v>
      </c>
      <c r="F214" s="67" t="s">
        <v>97</v>
      </c>
      <c r="G214" s="9">
        <f>770+50-100</f>
        <v>720</v>
      </c>
      <c r="H214" s="31"/>
      <c r="I214" s="62"/>
      <c r="J214" s="63"/>
    </row>
    <row r="215" spans="1:10" ht="63.75">
      <c r="A215" s="21" t="s">
        <v>309</v>
      </c>
      <c r="B215" s="12" t="s">
        <v>90</v>
      </c>
      <c r="C215" s="12" t="s">
        <v>86</v>
      </c>
      <c r="D215" s="12" t="s">
        <v>83</v>
      </c>
      <c r="E215" s="68" t="s">
        <v>198</v>
      </c>
      <c r="F215" s="12"/>
      <c r="G215" s="9">
        <f>G216+G220</f>
        <v>1486.9</v>
      </c>
      <c r="H215" s="31"/>
      <c r="I215" s="62"/>
      <c r="J215" s="63"/>
    </row>
    <row r="216" spans="1:10" ht="77.25" customHeight="1">
      <c r="A216" s="21" t="s">
        <v>310</v>
      </c>
      <c r="B216" s="12" t="s">
        <v>90</v>
      </c>
      <c r="C216" s="12" t="s">
        <v>86</v>
      </c>
      <c r="D216" s="12" t="s">
        <v>83</v>
      </c>
      <c r="E216" s="68" t="s">
        <v>172</v>
      </c>
      <c r="F216" s="12"/>
      <c r="G216" s="9">
        <f>G217</f>
        <v>1066</v>
      </c>
      <c r="H216" s="31"/>
      <c r="I216" s="62"/>
      <c r="J216" s="63"/>
    </row>
    <row r="217" spans="1:10" ht="25.5">
      <c r="A217" s="6" t="s">
        <v>152</v>
      </c>
      <c r="B217" s="12" t="s">
        <v>90</v>
      </c>
      <c r="C217" s="12" t="s">
        <v>86</v>
      </c>
      <c r="D217" s="12" t="s">
        <v>83</v>
      </c>
      <c r="E217" s="68" t="s">
        <v>172</v>
      </c>
      <c r="F217" s="67" t="s">
        <v>95</v>
      </c>
      <c r="G217" s="9">
        <f>G218</f>
        <v>1066</v>
      </c>
      <c r="H217" s="31"/>
      <c r="I217" s="62"/>
      <c r="J217" s="63"/>
    </row>
    <row r="218" spans="1:10" ht="38.25">
      <c r="A218" s="6" t="s">
        <v>153</v>
      </c>
      <c r="B218" s="12" t="s">
        <v>90</v>
      </c>
      <c r="C218" s="12" t="s">
        <v>86</v>
      </c>
      <c r="D218" s="12" t="s">
        <v>83</v>
      </c>
      <c r="E218" s="68" t="s">
        <v>172</v>
      </c>
      <c r="F218" s="67" t="s">
        <v>96</v>
      </c>
      <c r="G218" s="9">
        <f>G219</f>
        <v>1066</v>
      </c>
      <c r="H218" s="31"/>
      <c r="I218" s="62"/>
      <c r="J218" s="63"/>
    </row>
    <row r="219" spans="1:10" ht="38.25">
      <c r="A219" s="22" t="s">
        <v>154</v>
      </c>
      <c r="B219" s="12" t="s">
        <v>90</v>
      </c>
      <c r="C219" s="12" t="s">
        <v>86</v>
      </c>
      <c r="D219" s="12" t="s">
        <v>83</v>
      </c>
      <c r="E219" s="68" t="s">
        <v>172</v>
      </c>
      <c r="F219" s="67" t="s">
        <v>97</v>
      </c>
      <c r="G219" s="9">
        <f>340+90-100+60+676</f>
        <v>1066</v>
      </c>
      <c r="H219" s="31"/>
      <c r="I219" s="62"/>
      <c r="J219" s="63"/>
    </row>
    <row r="220" spans="1:10" ht="76.5">
      <c r="A220" s="21" t="s">
        <v>356</v>
      </c>
      <c r="B220" s="12" t="s">
        <v>90</v>
      </c>
      <c r="C220" s="12" t="s">
        <v>86</v>
      </c>
      <c r="D220" s="12" t="s">
        <v>83</v>
      </c>
      <c r="E220" s="68" t="s">
        <v>355</v>
      </c>
      <c r="F220" s="12"/>
      <c r="G220" s="9">
        <f>G221</f>
        <v>420.9</v>
      </c>
      <c r="H220" s="31"/>
      <c r="I220" s="62"/>
      <c r="J220" s="63"/>
    </row>
    <row r="221" spans="1:10" ht="25.5">
      <c r="A221" s="6" t="s">
        <v>152</v>
      </c>
      <c r="B221" s="12" t="s">
        <v>90</v>
      </c>
      <c r="C221" s="12" t="s">
        <v>86</v>
      </c>
      <c r="D221" s="12" t="s">
        <v>83</v>
      </c>
      <c r="E221" s="68" t="s">
        <v>355</v>
      </c>
      <c r="F221" s="67" t="s">
        <v>95</v>
      </c>
      <c r="G221" s="9">
        <f>G222</f>
        <v>420.9</v>
      </c>
      <c r="H221" s="31"/>
      <c r="I221" s="62"/>
      <c r="J221" s="63"/>
    </row>
    <row r="222" spans="1:10" ht="38.25">
      <c r="A222" s="6" t="s">
        <v>153</v>
      </c>
      <c r="B222" s="12" t="s">
        <v>90</v>
      </c>
      <c r="C222" s="12" t="s">
        <v>86</v>
      </c>
      <c r="D222" s="12" t="s">
        <v>83</v>
      </c>
      <c r="E222" s="68" t="s">
        <v>355</v>
      </c>
      <c r="F222" s="67" t="s">
        <v>96</v>
      </c>
      <c r="G222" s="9">
        <f>G223</f>
        <v>420.9</v>
      </c>
      <c r="H222" s="31"/>
      <c r="I222" s="62"/>
      <c r="J222" s="63"/>
    </row>
    <row r="223" spans="1:10" ht="38.25">
      <c r="A223" s="22" t="s">
        <v>154</v>
      </c>
      <c r="B223" s="12" t="s">
        <v>90</v>
      </c>
      <c r="C223" s="12" t="s">
        <v>86</v>
      </c>
      <c r="D223" s="12" t="s">
        <v>83</v>
      </c>
      <c r="E223" s="68" t="s">
        <v>355</v>
      </c>
      <c r="F223" s="67" t="s">
        <v>97</v>
      </c>
      <c r="G223" s="9">
        <v>420.9</v>
      </c>
      <c r="H223" s="31"/>
      <c r="I223" s="62"/>
      <c r="J223" s="63"/>
    </row>
    <row r="224" spans="1:10" ht="39" customHeight="1">
      <c r="A224" s="72" t="s">
        <v>227</v>
      </c>
      <c r="B224" s="67" t="s">
        <v>90</v>
      </c>
      <c r="C224" s="12" t="s">
        <v>86</v>
      </c>
      <c r="D224" s="12" t="s">
        <v>83</v>
      </c>
      <c r="E224" s="112" t="s">
        <v>228</v>
      </c>
      <c r="F224" s="67"/>
      <c r="G224" s="9">
        <f>G225+G229+G233</f>
        <v>1613.1</v>
      </c>
      <c r="H224" s="31"/>
      <c r="I224" s="62"/>
      <c r="J224" s="63"/>
    </row>
    <row r="225" spans="1:10" ht="126.75" customHeight="1">
      <c r="A225" s="72" t="s">
        <v>231</v>
      </c>
      <c r="B225" s="67" t="s">
        <v>90</v>
      </c>
      <c r="C225" s="12" t="s">
        <v>86</v>
      </c>
      <c r="D225" s="12" t="s">
        <v>83</v>
      </c>
      <c r="E225" s="112" t="s">
        <v>370</v>
      </c>
      <c r="F225" s="67"/>
      <c r="G225" s="9">
        <f>G226</f>
        <v>1300</v>
      </c>
      <c r="H225" s="31"/>
      <c r="I225" s="62"/>
      <c r="J225" s="63"/>
    </row>
    <row r="226" spans="1:10" ht="25.5">
      <c r="A226" s="72" t="s">
        <v>152</v>
      </c>
      <c r="B226" s="67" t="s">
        <v>90</v>
      </c>
      <c r="C226" s="12" t="s">
        <v>86</v>
      </c>
      <c r="D226" s="12" t="s">
        <v>83</v>
      </c>
      <c r="E226" s="112" t="s">
        <v>370</v>
      </c>
      <c r="F226" s="67" t="s">
        <v>95</v>
      </c>
      <c r="G226" s="9">
        <f>G227</f>
        <v>1300</v>
      </c>
      <c r="H226" s="31"/>
      <c r="I226" s="62"/>
      <c r="J226" s="63"/>
    </row>
    <row r="227" spans="1:10" ht="38.25">
      <c r="A227" s="72" t="s">
        <v>153</v>
      </c>
      <c r="B227" s="67" t="s">
        <v>90</v>
      </c>
      <c r="C227" s="12" t="s">
        <v>86</v>
      </c>
      <c r="D227" s="12" t="s">
        <v>83</v>
      </c>
      <c r="E227" s="112" t="s">
        <v>370</v>
      </c>
      <c r="F227" s="67" t="s">
        <v>96</v>
      </c>
      <c r="G227" s="9">
        <f>G228</f>
        <v>1300</v>
      </c>
      <c r="H227" s="31"/>
      <c r="I227" s="62"/>
      <c r="J227" s="63"/>
    </row>
    <row r="228" spans="1:10" ht="38.25">
      <c r="A228" s="22" t="s">
        <v>154</v>
      </c>
      <c r="B228" s="67" t="s">
        <v>90</v>
      </c>
      <c r="C228" s="12" t="s">
        <v>86</v>
      </c>
      <c r="D228" s="12" t="s">
        <v>83</v>
      </c>
      <c r="E228" s="112" t="s">
        <v>370</v>
      </c>
      <c r="F228" s="67" t="s">
        <v>97</v>
      </c>
      <c r="G228" s="9">
        <v>1300</v>
      </c>
      <c r="H228" s="31"/>
      <c r="I228" s="62"/>
      <c r="J228" s="63"/>
    </row>
    <row r="229" spans="1:10" ht="128.25" customHeight="1">
      <c r="A229" s="72" t="s">
        <v>232</v>
      </c>
      <c r="B229" s="67" t="s">
        <v>90</v>
      </c>
      <c r="C229" s="12" t="s">
        <v>86</v>
      </c>
      <c r="D229" s="12" t="s">
        <v>83</v>
      </c>
      <c r="E229" s="112" t="s">
        <v>378</v>
      </c>
      <c r="F229" s="67"/>
      <c r="G229" s="9">
        <f>G230</f>
        <v>13.1</v>
      </c>
      <c r="H229" s="31"/>
      <c r="I229" s="62"/>
      <c r="J229" s="63"/>
    </row>
    <row r="230" spans="1:10" ht="25.5">
      <c r="A230" s="72" t="s">
        <v>152</v>
      </c>
      <c r="B230" s="67" t="s">
        <v>90</v>
      </c>
      <c r="C230" s="12" t="s">
        <v>86</v>
      </c>
      <c r="D230" s="12" t="s">
        <v>83</v>
      </c>
      <c r="E230" s="112" t="s">
        <v>378</v>
      </c>
      <c r="F230" s="67" t="s">
        <v>95</v>
      </c>
      <c r="G230" s="9">
        <f>G231</f>
        <v>13.1</v>
      </c>
      <c r="H230" s="31"/>
      <c r="I230" s="62"/>
      <c r="J230" s="63"/>
    </row>
    <row r="231" spans="1:10" ht="38.25">
      <c r="A231" s="72" t="s">
        <v>153</v>
      </c>
      <c r="B231" s="67" t="s">
        <v>90</v>
      </c>
      <c r="C231" s="12" t="s">
        <v>86</v>
      </c>
      <c r="D231" s="12" t="s">
        <v>83</v>
      </c>
      <c r="E231" s="112" t="s">
        <v>378</v>
      </c>
      <c r="F231" s="67" t="s">
        <v>96</v>
      </c>
      <c r="G231" s="9">
        <f>G232</f>
        <v>13.1</v>
      </c>
      <c r="H231" s="31"/>
      <c r="I231" s="62"/>
      <c r="J231" s="63"/>
    </row>
    <row r="232" spans="1:10" ht="38.25">
      <c r="A232" s="22" t="s">
        <v>154</v>
      </c>
      <c r="B232" s="67" t="s">
        <v>90</v>
      </c>
      <c r="C232" s="12" t="s">
        <v>86</v>
      </c>
      <c r="D232" s="12" t="s">
        <v>83</v>
      </c>
      <c r="E232" s="112" t="s">
        <v>378</v>
      </c>
      <c r="F232" s="67" t="s">
        <v>97</v>
      </c>
      <c r="G232" s="9">
        <v>13.1</v>
      </c>
      <c r="H232" s="31"/>
      <c r="I232" s="62"/>
      <c r="J232" s="63"/>
    </row>
    <row r="233" spans="1:10" ht="114.75" customHeight="1">
      <c r="A233" s="72" t="s">
        <v>371</v>
      </c>
      <c r="B233" s="67" t="s">
        <v>90</v>
      </c>
      <c r="C233" s="12" t="s">
        <v>86</v>
      </c>
      <c r="D233" s="12" t="s">
        <v>83</v>
      </c>
      <c r="E233" s="112" t="s">
        <v>372</v>
      </c>
      <c r="F233" s="67"/>
      <c r="G233" s="9">
        <f>G234</f>
        <v>300</v>
      </c>
      <c r="H233" s="31"/>
      <c r="I233" s="62"/>
      <c r="J233" s="63"/>
    </row>
    <row r="234" spans="1:10" ht="25.5">
      <c r="A234" s="72" t="s">
        <v>152</v>
      </c>
      <c r="B234" s="67" t="s">
        <v>90</v>
      </c>
      <c r="C234" s="12" t="s">
        <v>86</v>
      </c>
      <c r="D234" s="12" t="s">
        <v>83</v>
      </c>
      <c r="E234" s="112" t="s">
        <v>372</v>
      </c>
      <c r="F234" s="67" t="s">
        <v>95</v>
      </c>
      <c r="G234" s="9">
        <f>G235</f>
        <v>300</v>
      </c>
      <c r="H234" s="31"/>
      <c r="I234" s="62"/>
      <c r="J234" s="63"/>
    </row>
    <row r="235" spans="1:10" ht="38.25">
      <c r="A235" s="72" t="s">
        <v>153</v>
      </c>
      <c r="B235" s="67" t="s">
        <v>90</v>
      </c>
      <c r="C235" s="12" t="s">
        <v>86</v>
      </c>
      <c r="D235" s="12" t="s">
        <v>83</v>
      </c>
      <c r="E235" s="112" t="s">
        <v>372</v>
      </c>
      <c r="F235" s="67" t="s">
        <v>96</v>
      </c>
      <c r="G235" s="9">
        <f>G236</f>
        <v>300</v>
      </c>
      <c r="H235" s="31"/>
      <c r="I235" s="62"/>
      <c r="J235" s="63"/>
    </row>
    <row r="236" spans="1:10" ht="38.25">
      <c r="A236" s="22" t="s">
        <v>154</v>
      </c>
      <c r="B236" s="67" t="s">
        <v>90</v>
      </c>
      <c r="C236" s="12" t="s">
        <v>86</v>
      </c>
      <c r="D236" s="12" t="s">
        <v>83</v>
      </c>
      <c r="E236" s="112" t="s">
        <v>372</v>
      </c>
      <c r="F236" s="67" t="s">
        <v>97</v>
      </c>
      <c r="G236" s="9">
        <v>300</v>
      </c>
      <c r="H236" s="31"/>
      <c r="I236" s="62"/>
      <c r="J236" s="63"/>
    </row>
    <row r="237" spans="1:10" ht="25.5">
      <c r="A237" s="25" t="s">
        <v>23</v>
      </c>
      <c r="B237" s="25" t="s">
        <v>90</v>
      </c>
      <c r="C237" s="117" t="s">
        <v>86</v>
      </c>
      <c r="D237" s="117" t="s">
        <v>86</v>
      </c>
      <c r="E237" s="25"/>
      <c r="F237" s="25"/>
      <c r="G237" s="118">
        <f>G238</f>
        <v>267.7</v>
      </c>
      <c r="H237" s="25"/>
      <c r="I237" s="62"/>
      <c r="J237" s="63"/>
    </row>
    <row r="238" spans="1:10" ht="30.75" customHeight="1">
      <c r="A238" s="72" t="s">
        <v>211</v>
      </c>
      <c r="B238" s="12">
        <v>650</v>
      </c>
      <c r="C238" s="12" t="s">
        <v>86</v>
      </c>
      <c r="D238" s="43" t="s">
        <v>86</v>
      </c>
      <c r="E238" s="43" t="s">
        <v>139</v>
      </c>
      <c r="F238" s="12"/>
      <c r="G238" s="9">
        <f>G239</f>
        <v>267.7</v>
      </c>
      <c r="H238" s="31"/>
      <c r="I238" s="62"/>
      <c r="J238" s="63"/>
    </row>
    <row r="239" spans="1:10">
      <c r="A239" s="72" t="s">
        <v>50</v>
      </c>
      <c r="B239" s="12">
        <v>650</v>
      </c>
      <c r="C239" s="12" t="s">
        <v>86</v>
      </c>
      <c r="D239" s="43" t="s">
        <v>86</v>
      </c>
      <c r="E239" s="43" t="s">
        <v>139</v>
      </c>
      <c r="F239" s="12">
        <v>500</v>
      </c>
      <c r="G239" s="9">
        <f>G240</f>
        <v>267.7</v>
      </c>
      <c r="H239" s="31"/>
      <c r="I239" s="62"/>
      <c r="J239" s="63"/>
    </row>
    <row r="240" spans="1:10">
      <c r="A240" s="72" t="s">
        <v>51</v>
      </c>
      <c r="B240" s="12">
        <v>650</v>
      </c>
      <c r="C240" s="12" t="s">
        <v>86</v>
      </c>
      <c r="D240" s="43" t="s">
        <v>86</v>
      </c>
      <c r="E240" s="43" t="s">
        <v>139</v>
      </c>
      <c r="F240" s="12">
        <v>540</v>
      </c>
      <c r="G240" s="9">
        <v>267.7</v>
      </c>
      <c r="H240" s="31"/>
      <c r="I240" s="62"/>
      <c r="J240" s="63"/>
    </row>
    <row r="241" spans="1:10">
      <c r="A241" s="13" t="s">
        <v>327</v>
      </c>
      <c r="B241" s="14" t="s">
        <v>90</v>
      </c>
      <c r="C241" s="14" t="s">
        <v>326</v>
      </c>
      <c r="D241" s="14"/>
      <c r="E241" s="40"/>
      <c r="F241" s="14"/>
      <c r="G241" s="15">
        <f t="shared" ref="G241:G247" si="3">G242</f>
        <v>120</v>
      </c>
      <c r="H241" s="36"/>
      <c r="I241" s="62"/>
      <c r="J241" s="63"/>
    </row>
    <row r="242" spans="1:10" ht="25.5">
      <c r="A242" s="25" t="s">
        <v>328</v>
      </c>
      <c r="B242" s="41" t="s">
        <v>90</v>
      </c>
      <c r="C242" s="41" t="s">
        <v>326</v>
      </c>
      <c r="D242" s="41" t="s">
        <v>86</v>
      </c>
      <c r="E242" s="42"/>
      <c r="F242" s="41"/>
      <c r="G242" s="29">
        <f t="shared" si="3"/>
        <v>120</v>
      </c>
      <c r="H242" s="29"/>
      <c r="I242" s="62"/>
      <c r="J242" s="63"/>
    </row>
    <row r="243" spans="1:10" ht="51">
      <c r="A243" s="21" t="s">
        <v>304</v>
      </c>
      <c r="B243" s="12" t="s">
        <v>90</v>
      </c>
      <c r="C243" s="12" t="s">
        <v>326</v>
      </c>
      <c r="D243" s="43" t="s">
        <v>86</v>
      </c>
      <c r="E243" s="68" t="s">
        <v>168</v>
      </c>
      <c r="F243" s="12"/>
      <c r="G243" s="9">
        <f t="shared" si="3"/>
        <v>120</v>
      </c>
      <c r="H243" s="31"/>
      <c r="I243" s="62"/>
      <c r="J243" s="63"/>
    </row>
    <row r="244" spans="1:10" ht="63.75">
      <c r="A244" s="21" t="s">
        <v>307</v>
      </c>
      <c r="B244" s="12" t="s">
        <v>90</v>
      </c>
      <c r="C244" s="12" t="s">
        <v>326</v>
      </c>
      <c r="D244" s="43" t="s">
        <v>86</v>
      </c>
      <c r="E244" s="68" t="s">
        <v>197</v>
      </c>
      <c r="F244" s="12"/>
      <c r="G244" s="9">
        <f t="shared" si="3"/>
        <v>120</v>
      </c>
      <c r="H244" s="31"/>
      <c r="I244" s="62"/>
      <c r="J244" s="63"/>
    </row>
    <row r="245" spans="1:10" ht="100.5" customHeight="1">
      <c r="A245" s="73" t="s">
        <v>330</v>
      </c>
      <c r="B245" s="67" t="s">
        <v>90</v>
      </c>
      <c r="C245" s="67" t="s">
        <v>326</v>
      </c>
      <c r="D245" s="68" t="s">
        <v>86</v>
      </c>
      <c r="E245" s="68" t="s">
        <v>329</v>
      </c>
      <c r="F245" s="12"/>
      <c r="G245" s="9">
        <f t="shared" si="3"/>
        <v>120</v>
      </c>
      <c r="H245" s="31"/>
      <c r="I245" s="62"/>
      <c r="J245" s="63"/>
    </row>
    <row r="246" spans="1:10" ht="25.5">
      <c r="A246" s="72" t="s">
        <v>152</v>
      </c>
      <c r="B246" s="67" t="s">
        <v>90</v>
      </c>
      <c r="C246" s="67" t="s">
        <v>326</v>
      </c>
      <c r="D246" s="68" t="s">
        <v>86</v>
      </c>
      <c r="E246" s="68" t="s">
        <v>329</v>
      </c>
      <c r="F246" s="67" t="s">
        <v>95</v>
      </c>
      <c r="G246" s="9">
        <f t="shared" si="3"/>
        <v>120</v>
      </c>
      <c r="H246" s="31"/>
      <c r="I246" s="62"/>
      <c r="J246" s="63"/>
    </row>
    <row r="247" spans="1:10" ht="38.25">
      <c r="A247" s="72" t="s">
        <v>153</v>
      </c>
      <c r="B247" s="67" t="s">
        <v>90</v>
      </c>
      <c r="C247" s="67" t="s">
        <v>326</v>
      </c>
      <c r="D247" s="68" t="s">
        <v>86</v>
      </c>
      <c r="E247" s="68" t="s">
        <v>329</v>
      </c>
      <c r="F247" s="67" t="s">
        <v>96</v>
      </c>
      <c r="G247" s="9">
        <f t="shared" si="3"/>
        <v>120</v>
      </c>
      <c r="H247" s="31"/>
      <c r="I247" s="62"/>
      <c r="J247" s="63"/>
    </row>
    <row r="248" spans="1:10" ht="38.25">
      <c r="A248" s="22" t="s">
        <v>154</v>
      </c>
      <c r="B248" s="67" t="s">
        <v>90</v>
      </c>
      <c r="C248" s="67" t="s">
        <v>326</v>
      </c>
      <c r="D248" s="68" t="s">
        <v>86</v>
      </c>
      <c r="E248" s="68" t="s">
        <v>329</v>
      </c>
      <c r="F248" s="67" t="s">
        <v>97</v>
      </c>
      <c r="G248" s="9">
        <v>120</v>
      </c>
      <c r="H248" s="31"/>
      <c r="I248" s="62"/>
      <c r="J248" s="63"/>
    </row>
    <row r="249" spans="1:10">
      <c r="A249" s="13" t="s">
        <v>24</v>
      </c>
      <c r="B249" s="14">
        <v>650</v>
      </c>
      <c r="C249" s="14" t="s">
        <v>87</v>
      </c>
      <c r="D249" s="14"/>
      <c r="E249" s="40"/>
      <c r="F249" s="14"/>
      <c r="G249" s="15">
        <f>G250</f>
        <v>505</v>
      </c>
      <c r="H249" s="36"/>
      <c r="I249" s="62"/>
      <c r="J249" s="63"/>
    </row>
    <row r="250" spans="1:10">
      <c r="A250" s="25" t="s">
        <v>25</v>
      </c>
      <c r="B250" s="41">
        <v>650</v>
      </c>
      <c r="C250" s="41" t="s">
        <v>87</v>
      </c>
      <c r="D250" s="41" t="s">
        <v>87</v>
      </c>
      <c r="E250" s="42"/>
      <c r="F250" s="41"/>
      <c r="G250" s="29">
        <f>G251+G257</f>
        <v>505</v>
      </c>
      <c r="H250" s="29"/>
      <c r="I250" s="61"/>
      <c r="J250" s="60"/>
    </row>
    <row r="251" spans="1:10" hidden="1">
      <c r="A251" s="6" t="s">
        <v>156</v>
      </c>
      <c r="B251" s="12">
        <v>650</v>
      </c>
      <c r="C251" s="12" t="s">
        <v>87</v>
      </c>
      <c r="D251" s="12" t="s">
        <v>87</v>
      </c>
      <c r="E251" s="68" t="s">
        <v>157</v>
      </c>
      <c r="F251" s="12"/>
      <c r="G251" s="9">
        <f>G252</f>
        <v>0</v>
      </c>
      <c r="H251" s="9"/>
      <c r="I251" s="61"/>
      <c r="J251" s="60"/>
    </row>
    <row r="252" spans="1:10" ht="25.5" hidden="1">
      <c r="A252" s="6" t="s">
        <v>71</v>
      </c>
      <c r="B252" s="12">
        <v>650</v>
      </c>
      <c r="C252" s="12" t="s">
        <v>87</v>
      </c>
      <c r="D252" s="12" t="s">
        <v>87</v>
      </c>
      <c r="E252" s="43" t="s">
        <v>145</v>
      </c>
      <c r="F252" s="12"/>
      <c r="G252" s="9">
        <f>G253</f>
        <v>0</v>
      </c>
      <c r="H252" s="9"/>
      <c r="I252" s="61"/>
      <c r="J252" s="60"/>
    </row>
    <row r="253" spans="1:10" ht="63.75" hidden="1">
      <c r="A253" s="6" t="s">
        <v>72</v>
      </c>
      <c r="B253" s="12">
        <v>650</v>
      </c>
      <c r="C253" s="12" t="s">
        <v>87</v>
      </c>
      <c r="D253" s="12" t="s">
        <v>87</v>
      </c>
      <c r="E253" s="43" t="s">
        <v>145</v>
      </c>
      <c r="F253" s="12">
        <v>100</v>
      </c>
      <c r="G253" s="9">
        <f>G254</f>
        <v>0</v>
      </c>
      <c r="H253" s="9"/>
      <c r="I253" s="61"/>
      <c r="J253" s="60"/>
    </row>
    <row r="254" spans="1:10" ht="25.5" hidden="1">
      <c r="A254" s="6" t="s">
        <v>73</v>
      </c>
      <c r="B254" s="12">
        <v>650</v>
      </c>
      <c r="C254" s="12" t="s">
        <v>87</v>
      </c>
      <c r="D254" s="12" t="s">
        <v>87</v>
      </c>
      <c r="E254" s="43" t="s">
        <v>145</v>
      </c>
      <c r="F254" s="12">
        <v>110</v>
      </c>
      <c r="G254" s="9">
        <f>G255+G256</f>
        <v>0</v>
      </c>
      <c r="H254" s="9"/>
      <c r="I254" s="61"/>
      <c r="J254" s="60"/>
    </row>
    <row r="255" spans="1:10" ht="25.5" hidden="1">
      <c r="A255" s="6" t="s">
        <v>149</v>
      </c>
      <c r="B255" s="12">
        <v>650</v>
      </c>
      <c r="C255" s="12" t="s">
        <v>87</v>
      </c>
      <c r="D255" s="12" t="s">
        <v>87</v>
      </c>
      <c r="E255" s="43" t="s">
        <v>145</v>
      </c>
      <c r="F255" s="12">
        <v>111</v>
      </c>
      <c r="G255" s="9"/>
      <c r="H255" s="9"/>
      <c r="I255" s="61"/>
      <c r="J255" s="60"/>
    </row>
    <row r="256" spans="1:10" ht="25.5" hidden="1">
      <c r="A256" s="6" t="s">
        <v>74</v>
      </c>
      <c r="B256" s="12">
        <v>650</v>
      </c>
      <c r="C256" s="12" t="s">
        <v>87</v>
      </c>
      <c r="D256" s="12" t="s">
        <v>87</v>
      </c>
      <c r="E256" s="43" t="s">
        <v>145</v>
      </c>
      <c r="F256" s="12">
        <v>112</v>
      </c>
      <c r="G256" s="9"/>
      <c r="H256" s="9"/>
      <c r="I256" s="61"/>
      <c r="J256" s="60"/>
    </row>
    <row r="257" spans="1:10" ht="51">
      <c r="A257" s="119" t="s">
        <v>311</v>
      </c>
      <c r="B257" s="67" t="s">
        <v>90</v>
      </c>
      <c r="C257" s="67" t="s">
        <v>87</v>
      </c>
      <c r="D257" s="67" t="s">
        <v>87</v>
      </c>
      <c r="E257" s="68" t="s">
        <v>175</v>
      </c>
      <c r="F257" s="67"/>
      <c r="G257" s="9">
        <f>G258</f>
        <v>505</v>
      </c>
      <c r="H257" s="9"/>
      <c r="I257" s="61"/>
      <c r="J257" s="60"/>
    </row>
    <row r="258" spans="1:10" ht="76.5">
      <c r="A258" s="120" t="s">
        <v>312</v>
      </c>
      <c r="B258" s="67" t="s">
        <v>90</v>
      </c>
      <c r="C258" s="67" t="s">
        <v>87</v>
      </c>
      <c r="D258" s="67" t="s">
        <v>87</v>
      </c>
      <c r="E258" s="68" t="s">
        <v>199</v>
      </c>
      <c r="F258" s="67"/>
      <c r="G258" s="9">
        <f>G259+G264</f>
        <v>505</v>
      </c>
      <c r="H258" s="9"/>
      <c r="I258" s="61"/>
      <c r="J258" s="60"/>
    </row>
    <row r="259" spans="1:10" ht="102">
      <c r="A259" s="121" t="s">
        <v>313</v>
      </c>
      <c r="B259" s="67" t="s">
        <v>90</v>
      </c>
      <c r="C259" s="67" t="s">
        <v>87</v>
      </c>
      <c r="D259" s="67" t="s">
        <v>87</v>
      </c>
      <c r="E259" s="68" t="s">
        <v>176</v>
      </c>
      <c r="F259" s="67"/>
      <c r="G259" s="9">
        <f>G261</f>
        <v>430</v>
      </c>
      <c r="H259" s="9"/>
      <c r="I259" s="61"/>
      <c r="J259" s="60"/>
    </row>
    <row r="260" spans="1:10" ht="63.75">
      <c r="A260" s="72" t="s">
        <v>72</v>
      </c>
      <c r="B260" s="67">
        <v>650</v>
      </c>
      <c r="C260" s="67" t="s">
        <v>87</v>
      </c>
      <c r="D260" s="67" t="s">
        <v>87</v>
      </c>
      <c r="E260" s="68" t="s">
        <v>176</v>
      </c>
      <c r="F260" s="67">
        <v>100</v>
      </c>
      <c r="G260" s="9">
        <f>G261</f>
        <v>430</v>
      </c>
      <c r="H260" s="9"/>
      <c r="I260" s="61"/>
      <c r="J260" s="60"/>
    </row>
    <row r="261" spans="1:10" ht="25.5">
      <c r="A261" s="72" t="s">
        <v>73</v>
      </c>
      <c r="B261" s="67">
        <v>650</v>
      </c>
      <c r="C261" s="67" t="s">
        <v>87</v>
      </c>
      <c r="D261" s="67" t="s">
        <v>87</v>
      </c>
      <c r="E261" s="68" t="s">
        <v>176</v>
      </c>
      <c r="F261" s="67">
        <v>110</v>
      </c>
      <c r="G261" s="9">
        <f>G262+G263</f>
        <v>430</v>
      </c>
      <c r="H261" s="9"/>
      <c r="I261" s="61"/>
      <c r="J261" s="60"/>
    </row>
    <row r="262" spans="1:10" ht="25.5">
      <c r="A262" s="72" t="s">
        <v>149</v>
      </c>
      <c r="B262" s="67">
        <v>650</v>
      </c>
      <c r="C262" s="67" t="s">
        <v>87</v>
      </c>
      <c r="D262" s="67" t="s">
        <v>87</v>
      </c>
      <c r="E262" s="68" t="s">
        <v>176</v>
      </c>
      <c r="F262" s="67">
        <v>111</v>
      </c>
      <c r="G262" s="9">
        <f>296+89</f>
        <v>385</v>
      </c>
      <c r="H262" s="9"/>
      <c r="I262" s="61"/>
      <c r="J262" s="60"/>
    </row>
    <row r="263" spans="1:10" ht="25.5">
      <c r="A263" s="72" t="s">
        <v>74</v>
      </c>
      <c r="B263" s="67">
        <v>650</v>
      </c>
      <c r="C263" s="67" t="s">
        <v>87</v>
      </c>
      <c r="D263" s="67" t="s">
        <v>87</v>
      </c>
      <c r="E263" s="68" t="s">
        <v>176</v>
      </c>
      <c r="F263" s="67">
        <v>112</v>
      </c>
      <c r="G263" s="9">
        <f>45</f>
        <v>45</v>
      </c>
      <c r="H263" s="9"/>
      <c r="I263" s="61"/>
      <c r="J263" s="60"/>
    </row>
    <row r="264" spans="1:10" ht="89.25">
      <c r="A264" s="120" t="s">
        <v>314</v>
      </c>
      <c r="B264" s="67" t="s">
        <v>90</v>
      </c>
      <c r="C264" s="67" t="s">
        <v>87</v>
      </c>
      <c r="D264" s="67" t="s">
        <v>87</v>
      </c>
      <c r="E264" s="68" t="s">
        <v>233</v>
      </c>
      <c r="F264" s="67"/>
      <c r="G264" s="9">
        <f>G265</f>
        <v>75</v>
      </c>
      <c r="H264" s="9"/>
      <c r="I264" s="61"/>
      <c r="J264" s="60"/>
    </row>
    <row r="265" spans="1:10" ht="25.5">
      <c r="A265" s="72" t="s">
        <v>152</v>
      </c>
      <c r="B265" s="67" t="s">
        <v>90</v>
      </c>
      <c r="C265" s="67" t="s">
        <v>87</v>
      </c>
      <c r="D265" s="67" t="s">
        <v>87</v>
      </c>
      <c r="E265" s="68" t="s">
        <v>233</v>
      </c>
      <c r="F265" s="67" t="s">
        <v>95</v>
      </c>
      <c r="G265" s="9">
        <f>G266</f>
        <v>75</v>
      </c>
      <c r="H265" s="9"/>
      <c r="I265" s="61"/>
      <c r="J265" s="60"/>
    </row>
    <row r="266" spans="1:10" ht="38.25">
      <c r="A266" s="72" t="s">
        <v>153</v>
      </c>
      <c r="B266" s="67" t="s">
        <v>90</v>
      </c>
      <c r="C266" s="67" t="s">
        <v>87</v>
      </c>
      <c r="D266" s="67" t="s">
        <v>87</v>
      </c>
      <c r="E266" s="68" t="s">
        <v>233</v>
      </c>
      <c r="F266" s="67" t="s">
        <v>96</v>
      </c>
      <c r="G266" s="9">
        <f>G267</f>
        <v>75</v>
      </c>
      <c r="H266" s="9"/>
      <c r="I266" s="61"/>
      <c r="J266" s="60"/>
    </row>
    <row r="267" spans="1:10" ht="38.25">
      <c r="A267" s="122" t="s">
        <v>154</v>
      </c>
      <c r="B267" s="67" t="s">
        <v>90</v>
      </c>
      <c r="C267" s="67" t="s">
        <v>87</v>
      </c>
      <c r="D267" s="67" t="s">
        <v>87</v>
      </c>
      <c r="E267" s="68" t="s">
        <v>233</v>
      </c>
      <c r="F267" s="67" t="s">
        <v>97</v>
      </c>
      <c r="G267" s="9">
        <f>45+30</f>
        <v>75</v>
      </c>
      <c r="H267" s="9"/>
      <c r="I267" s="61"/>
      <c r="J267" s="60"/>
    </row>
    <row r="268" spans="1:10">
      <c r="A268" s="13" t="s">
        <v>123</v>
      </c>
      <c r="B268" s="14">
        <v>650</v>
      </c>
      <c r="C268" s="14" t="s">
        <v>84</v>
      </c>
      <c r="D268" s="14"/>
      <c r="E268" s="40"/>
      <c r="F268" s="14"/>
      <c r="G268" s="15">
        <f>G269+G293</f>
        <v>6810.3</v>
      </c>
      <c r="H268" s="36"/>
      <c r="I268" s="62"/>
      <c r="J268" s="63"/>
    </row>
    <row r="269" spans="1:10">
      <c r="A269" s="25" t="s">
        <v>26</v>
      </c>
      <c r="B269" s="41">
        <v>650</v>
      </c>
      <c r="C269" s="41" t="s">
        <v>84</v>
      </c>
      <c r="D269" s="41" t="s">
        <v>80</v>
      </c>
      <c r="E269" s="42"/>
      <c r="F269" s="41"/>
      <c r="G269" s="29">
        <f>G270</f>
        <v>6217.3</v>
      </c>
      <c r="H269" s="29"/>
      <c r="I269" s="61"/>
      <c r="J269" s="60"/>
    </row>
    <row r="270" spans="1:10" ht="51">
      <c r="A270" s="120" t="s">
        <v>311</v>
      </c>
      <c r="B270" s="112" t="s">
        <v>90</v>
      </c>
      <c r="C270" s="112" t="s">
        <v>84</v>
      </c>
      <c r="D270" s="43" t="s">
        <v>80</v>
      </c>
      <c r="E270" s="112" t="s">
        <v>175</v>
      </c>
      <c r="F270" s="112"/>
      <c r="G270" s="9">
        <f>G271</f>
        <v>6217.3</v>
      </c>
      <c r="H270" s="9"/>
      <c r="I270" s="61"/>
      <c r="J270" s="60"/>
    </row>
    <row r="271" spans="1:10" ht="76.5">
      <c r="A271" s="120" t="s">
        <v>315</v>
      </c>
      <c r="B271" s="112">
        <v>650</v>
      </c>
      <c r="C271" s="112" t="s">
        <v>84</v>
      </c>
      <c r="D271" s="43" t="s">
        <v>80</v>
      </c>
      <c r="E271" s="112" t="s">
        <v>200</v>
      </c>
      <c r="F271" s="123"/>
      <c r="G271" s="9">
        <f>G272+G285+G289</f>
        <v>6217.3</v>
      </c>
      <c r="H271" s="9"/>
      <c r="I271" s="61"/>
      <c r="J271" s="60"/>
    </row>
    <row r="272" spans="1:10" ht="102">
      <c r="A272" s="121" t="s">
        <v>316</v>
      </c>
      <c r="B272" s="112">
        <v>650</v>
      </c>
      <c r="C272" s="112" t="s">
        <v>84</v>
      </c>
      <c r="D272" s="43" t="s">
        <v>80</v>
      </c>
      <c r="E272" s="112" t="s">
        <v>177</v>
      </c>
      <c r="F272" s="123"/>
      <c r="G272" s="9">
        <f>G273+G277+G281</f>
        <v>5285.6</v>
      </c>
      <c r="H272" s="9"/>
      <c r="I272" s="61"/>
      <c r="J272" s="60"/>
    </row>
    <row r="273" spans="1:10" ht="63.75">
      <c r="A273" s="72" t="s">
        <v>72</v>
      </c>
      <c r="B273" s="67">
        <v>650</v>
      </c>
      <c r="C273" s="112" t="s">
        <v>84</v>
      </c>
      <c r="D273" s="43" t="s">
        <v>80</v>
      </c>
      <c r="E273" s="112" t="s">
        <v>177</v>
      </c>
      <c r="F273" s="67">
        <v>100</v>
      </c>
      <c r="G273" s="9">
        <f>G274</f>
        <v>4351</v>
      </c>
      <c r="H273" s="9"/>
      <c r="I273" s="61"/>
      <c r="J273" s="60"/>
    </row>
    <row r="274" spans="1:10" ht="25.5">
      <c r="A274" s="72" t="s">
        <v>73</v>
      </c>
      <c r="B274" s="67">
        <v>650</v>
      </c>
      <c r="C274" s="112" t="s">
        <v>84</v>
      </c>
      <c r="D274" s="124" t="s">
        <v>80</v>
      </c>
      <c r="E274" s="112" t="s">
        <v>177</v>
      </c>
      <c r="F274" s="67">
        <v>110</v>
      </c>
      <c r="G274" s="9">
        <f>G275+G276</f>
        <v>4351</v>
      </c>
      <c r="H274" s="9"/>
      <c r="I274" s="61"/>
      <c r="J274" s="60"/>
    </row>
    <row r="275" spans="1:10" ht="25.5">
      <c r="A275" s="72" t="s">
        <v>149</v>
      </c>
      <c r="B275" s="67">
        <v>650</v>
      </c>
      <c r="C275" s="112" t="s">
        <v>84</v>
      </c>
      <c r="D275" s="124" t="s">
        <v>80</v>
      </c>
      <c r="E275" s="112" t="s">
        <v>177</v>
      </c>
      <c r="F275" s="67">
        <v>111</v>
      </c>
      <c r="G275" s="9">
        <f>3266.8+984.2</f>
        <v>4251</v>
      </c>
      <c r="H275" s="9"/>
      <c r="I275" s="61"/>
      <c r="J275" s="60"/>
    </row>
    <row r="276" spans="1:10" ht="25.5">
      <c r="A276" s="72" t="s">
        <v>74</v>
      </c>
      <c r="B276" s="67">
        <v>650</v>
      </c>
      <c r="C276" s="112" t="s">
        <v>84</v>
      </c>
      <c r="D276" s="124" t="s">
        <v>80</v>
      </c>
      <c r="E276" s="112" t="s">
        <v>177</v>
      </c>
      <c r="F276" s="67">
        <v>112</v>
      </c>
      <c r="G276" s="9">
        <v>100</v>
      </c>
      <c r="H276" s="9"/>
      <c r="I276" s="61"/>
      <c r="J276" s="60"/>
    </row>
    <row r="277" spans="1:10" ht="25.5">
      <c r="A277" s="72" t="s">
        <v>152</v>
      </c>
      <c r="B277" s="67">
        <v>650</v>
      </c>
      <c r="C277" s="112" t="s">
        <v>84</v>
      </c>
      <c r="D277" s="124" t="s">
        <v>80</v>
      </c>
      <c r="E277" s="112" t="s">
        <v>177</v>
      </c>
      <c r="F277" s="67">
        <v>200</v>
      </c>
      <c r="G277" s="9">
        <f>G278</f>
        <v>914.1</v>
      </c>
      <c r="H277" s="9"/>
      <c r="I277" s="61"/>
      <c r="J277" s="60"/>
    </row>
    <row r="278" spans="1:10" ht="38.25">
      <c r="A278" s="72" t="s">
        <v>153</v>
      </c>
      <c r="B278" s="67">
        <v>650</v>
      </c>
      <c r="C278" s="112" t="s">
        <v>84</v>
      </c>
      <c r="D278" s="124" t="s">
        <v>80</v>
      </c>
      <c r="E278" s="112" t="s">
        <v>177</v>
      </c>
      <c r="F278" s="67">
        <v>240</v>
      </c>
      <c r="G278" s="9">
        <f>G279+G280</f>
        <v>914.1</v>
      </c>
      <c r="H278" s="9"/>
      <c r="I278" s="61"/>
      <c r="J278" s="60"/>
    </row>
    <row r="279" spans="1:10" ht="25.5">
      <c r="A279" s="72" t="s">
        <v>55</v>
      </c>
      <c r="B279" s="67">
        <v>650</v>
      </c>
      <c r="C279" s="112" t="s">
        <v>84</v>
      </c>
      <c r="D279" s="124" t="s">
        <v>80</v>
      </c>
      <c r="E279" s="112" t="s">
        <v>177</v>
      </c>
      <c r="F279" s="67">
        <v>242</v>
      </c>
      <c r="G279" s="9">
        <v>70</v>
      </c>
      <c r="H279" s="9"/>
      <c r="I279" s="61"/>
      <c r="J279" s="60"/>
    </row>
    <row r="280" spans="1:10" ht="38.25">
      <c r="A280" s="72" t="s">
        <v>154</v>
      </c>
      <c r="B280" s="67">
        <v>650</v>
      </c>
      <c r="C280" s="112" t="s">
        <v>84</v>
      </c>
      <c r="D280" s="124" t="s">
        <v>80</v>
      </c>
      <c r="E280" s="112" t="s">
        <v>177</v>
      </c>
      <c r="F280" s="67">
        <v>244</v>
      </c>
      <c r="G280" s="9">
        <f>1+13+630+19+100+30+90+36.4-74.8-0.5</f>
        <v>844.1</v>
      </c>
      <c r="H280" s="9"/>
      <c r="I280" s="61"/>
      <c r="J280" s="60"/>
    </row>
    <row r="281" spans="1:10">
      <c r="A281" s="72" t="s">
        <v>46</v>
      </c>
      <c r="B281" s="67">
        <v>650</v>
      </c>
      <c r="C281" s="112" t="s">
        <v>84</v>
      </c>
      <c r="D281" s="124" t="s">
        <v>80</v>
      </c>
      <c r="E281" s="112" t="s">
        <v>177</v>
      </c>
      <c r="F281" s="67">
        <v>800</v>
      </c>
      <c r="G281" s="9">
        <f>G282</f>
        <v>20.5</v>
      </c>
      <c r="H281" s="9"/>
      <c r="I281" s="61"/>
      <c r="J281" s="60"/>
    </row>
    <row r="282" spans="1:10">
      <c r="A282" s="72" t="s">
        <v>47</v>
      </c>
      <c r="B282" s="67">
        <v>650</v>
      </c>
      <c r="C282" s="112" t="s">
        <v>84</v>
      </c>
      <c r="D282" s="124" t="s">
        <v>80</v>
      </c>
      <c r="E282" s="112" t="s">
        <v>177</v>
      </c>
      <c r="F282" s="67">
        <v>850</v>
      </c>
      <c r="G282" s="9">
        <f>G284+G283</f>
        <v>20.5</v>
      </c>
      <c r="H282" s="9"/>
      <c r="I282" s="61"/>
      <c r="J282" s="60"/>
    </row>
    <row r="283" spans="1:10" ht="25.5">
      <c r="A283" s="72" t="s">
        <v>357</v>
      </c>
      <c r="B283" s="67" t="s">
        <v>90</v>
      </c>
      <c r="C283" s="112" t="s">
        <v>84</v>
      </c>
      <c r="D283" s="124" t="s">
        <v>80</v>
      </c>
      <c r="E283" s="112" t="s">
        <v>177</v>
      </c>
      <c r="F283" s="67" t="s">
        <v>358</v>
      </c>
      <c r="G283" s="9">
        <v>11.2</v>
      </c>
      <c r="H283" s="9"/>
      <c r="I283" s="61"/>
      <c r="J283" s="60"/>
    </row>
    <row r="284" spans="1:10">
      <c r="A284" s="72" t="s">
        <v>48</v>
      </c>
      <c r="B284" s="67">
        <v>650</v>
      </c>
      <c r="C284" s="112" t="s">
        <v>84</v>
      </c>
      <c r="D284" s="124" t="s">
        <v>80</v>
      </c>
      <c r="E284" s="112" t="s">
        <v>177</v>
      </c>
      <c r="F284" s="67">
        <v>852</v>
      </c>
      <c r="G284" s="9">
        <f>20-11.2+0.5</f>
        <v>9.3000000000000007</v>
      </c>
      <c r="H284" s="9"/>
      <c r="I284" s="61"/>
      <c r="J284" s="60"/>
    </row>
    <row r="285" spans="1:10" ht="38.25">
      <c r="A285" s="72" t="s">
        <v>234</v>
      </c>
      <c r="B285" s="112" t="s">
        <v>90</v>
      </c>
      <c r="C285" s="112" t="s">
        <v>84</v>
      </c>
      <c r="D285" s="124" t="s">
        <v>80</v>
      </c>
      <c r="E285" s="112" t="s">
        <v>235</v>
      </c>
      <c r="F285" s="112"/>
      <c r="G285" s="37">
        <f>G286</f>
        <v>915.70000000000016</v>
      </c>
      <c r="H285" s="9"/>
      <c r="I285" s="61"/>
      <c r="J285" s="60"/>
    </row>
    <row r="286" spans="1:10" ht="63.75">
      <c r="A286" s="72" t="s">
        <v>72</v>
      </c>
      <c r="B286" s="67">
        <v>650</v>
      </c>
      <c r="C286" s="112" t="s">
        <v>84</v>
      </c>
      <c r="D286" s="43" t="s">
        <v>80</v>
      </c>
      <c r="E286" s="112" t="s">
        <v>235</v>
      </c>
      <c r="F286" s="67">
        <v>100</v>
      </c>
      <c r="G286" s="37">
        <f>G287</f>
        <v>915.70000000000016</v>
      </c>
      <c r="H286" s="9"/>
      <c r="I286" s="61"/>
      <c r="J286" s="60"/>
    </row>
    <row r="287" spans="1:10" ht="25.5">
      <c r="A287" s="72" t="s">
        <v>73</v>
      </c>
      <c r="B287" s="67">
        <v>650</v>
      </c>
      <c r="C287" s="112" t="s">
        <v>84</v>
      </c>
      <c r="D287" s="124" t="s">
        <v>80</v>
      </c>
      <c r="E287" s="112" t="s">
        <v>235</v>
      </c>
      <c r="F287" s="67">
        <v>110</v>
      </c>
      <c r="G287" s="37">
        <f>G288</f>
        <v>915.70000000000016</v>
      </c>
      <c r="H287" s="9"/>
      <c r="I287" s="61"/>
      <c r="J287" s="60"/>
    </row>
    <row r="288" spans="1:10" ht="25.5">
      <c r="A288" s="72" t="s">
        <v>149</v>
      </c>
      <c r="B288" s="67">
        <v>650</v>
      </c>
      <c r="C288" s="112" t="s">
        <v>84</v>
      </c>
      <c r="D288" s="124" t="s">
        <v>80</v>
      </c>
      <c r="E288" s="112" t="s">
        <v>235</v>
      </c>
      <c r="F288" s="67">
        <v>111</v>
      </c>
      <c r="G288" s="37">
        <f>1217.2+367.6-669.1</f>
        <v>915.70000000000016</v>
      </c>
      <c r="H288" s="9"/>
      <c r="I288" s="61"/>
      <c r="J288" s="60"/>
    </row>
    <row r="289" spans="1:10" ht="38.25">
      <c r="A289" s="72" t="s">
        <v>236</v>
      </c>
      <c r="B289" s="112" t="s">
        <v>90</v>
      </c>
      <c r="C289" s="112" t="s">
        <v>84</v>
      </c>
      <c r="D289" s="124" t="s">
        <v>80</v>
      </c>
      <c r="E289" s="112" t="s">
        <v>237</v>
      </c>
      <c r="F289" s="112"/>
      <c r="G289" s="37">
        <f>G290</f>
        <v>16</v>
      </c>
      <c r="H289" s="9"/>
      <c r="I289" s="61"/>
      <c r="J289" s="60"/>
    </row>
    <row r="290" spans="1:10" ht="63.75">
      <c r="A290" s="72" t="s">
        <v>72</v>
      </c>
      <c r="B290" s="67">
        <v>650</v>
      </c>
      <c r="C290" s="112" t="s">
        <v>84</v>
      </c>
      <c r="D290" s="43" t="s">
        <v>80</v>
      </c>
      <c r="E290" s="112" t="s">
        <v>237</v>
      </c>
      <c r="F290" s="67">
        <v>100</v>
      </c>
      <c r="G290" s="37">
        <f>G291</f>
        <v>16</v>
      </c>
      <c r="H290" s="9"/>
      <c r="I290" s="61"/>
      <c r="J290" s="60"/>
    </row>
    <row r="291" spans="1:10" ht="25.5">
      <c r="A291" s="72" t="s">
        <v>73</v>
      </c>
      <c r="B291" s="67">
        <v>650</v>
      </c>
      <c r="C291" s="112" t="s">
        <v>84</v>
      </c>
      <c r="D291" s="124" t="s">
        <v>80</v>
      </c>
      <c r="E291" s="112" t="s">
        <v>237</v>
      </c>
      <c r="F291" s="67">
        <v>110</v>
      </c>
      <c r="G291" s="37">
        <f>G292</f>
        <v>16</v>
      </c>
      <c r="H291" s="9"/>
      <c r="I291" s="61"/>
      <c r="J291" s="60"/>
    </row>
    <row r="292" spans="1:10" ht="25.5">
      <c r="A292" s="72" t="s">
        <v>149</v>
      </c>
      <c r="B292" s="67">
        <v>650</v>
      </c>
      <c r="C292" s="112" t="s">
        <v>84</v>
      </c>
      <c r="D292" s="124" t="s">
        <v>80</v>
      </c>
      <c r="E292" s="112" t="s">
        <v>237</v>
      </c>
      <c r="F292" s="67">
        <v>111</v>
      </c>
      <c r="G292" s="37">
        <f>12.3+3.7</f>
        <v>16</v>
      </c>
      <c r="H292" s="9"/>
      <c r="I292" s="61"/>
      <c r="J292" s="60"/>
    </row>
    <row r="293" spans="1:10" ht="25.5">
      <c r="A293" s="25" t="s">
        <v>135</v>
      </c>
      <c r="B293" s="104" t="s">
        <v>90</v>
      </c>
      <c r="C293" s="104" t="s">
        <v>84</v>
      </c>
      <c r="D293" s="105" t="s">
        <v>82</v>
      </c>
      <c r="E293" s="104"/>
      <c r="F293" s="104"/>
      <c r="G293" s="106">
        <f>G294+G300</f>
        <v>593</v>
      </c>
      <c r="H293" s="29"/>
      <c r="I293" s="61"/>
      <c r="J293" s="60"/>
    </row>
    <row r="294" spans="1:10" ht="51">
      <c r="A294" s="120" t="s">
        <v>311</v>
      </c>
      <c r="B294" s="112" t="s">
        <v>90</v>
      </c>
      <c r="C294" s="112" t="s">
        <v>84</v>
      </c>
      <c r="D294" s="124" t="s">
        <v>82</v>
      </c>
      <c r="E294" s="112" t="s">
        <v>175</v>
      </c>
      <c r="F294" s="9"/>
      <c r="G294" s="9">
        <f>G295</f>
        <v>212.7</v>
      </c>
      <c r="H294" s="9"/>
      <c r="I294" s="61"/>
      <c r="J294" s="60"/>
    </row>
    <row r="295" spans="1:10" ht="76.5">
      <c r="A295" s="120" t="s">
        <v>315</v>
      </c>
      <c r="B295" s="112">
        <v>650</v>
      </c>
      <c r="C295" s="112" t="s">
        <v>84</v>
      </c>
      <c r="D295" s="124" t="s">
        <v>82</v>
      </c>
      <c r="E295" s="112" t="s">
        <v>200</v>
      </c>
      <c r="F295" s="9"/>
      <c r="G295" s="9">
        <f>G296</f>
        <v>212.7</v>
      </c>
      <c r="H295" s="9"/>
      <c r="I295" s="61"/>
      <c r="J295" s="60"/>
    </row>
    <row r="296" spans="1:10" ht="89.25">
      <c r="A296" s="120" t="s">
        <v>317</v>
      </c>
      <c r="B296" s="112">
        <v>650</v>
      </c>
      <c r="C296" s="112" t="s">
        <v>84</v>
      </c>
      <c r="D296" s="124" t="s">
        <v>82</v>
      </c>
      <c r="E296" s="112" t="s">
        <v>238</v>
      </c>
      <c r="F296" s="123"/>
      <c r="G296" s="37">
        <f>G297</f>
        <v>212.7</v>
      </c>
      <c r="H296" s="9"/>
      <c r="I296" s="61"/>
      <c r="J296" s="60"/>
    </row>
    <row r="297" spans="1:10" ht="25.5">
      <c r="A297" s="72" t="s">
        <v>152</v>
      </c>
      <c r="B297" s="67">
        <v>650</v>
      </c>
      <c r="C297" s="67" t="s">
        <v>84</v>
      </c>
      <c r="D297" s="68" t="s">
        <v>82</v>
      </c>
      <c r="E297" s="112" t="s">
        <v>238</v>
      </c>
      <c r="F297" s="67">
        <v>200</v>
      </c>
      <c r="G297" s="32">
        <f>G299</f>
        <v>212.7</v>
      </c>
      <c r="H297" s="10"/>
      <c r="I297" s="62"/>
      <c r="J297" s="63"/>
    </row>
    <row r="298" spans="1:10" ht="38.25">
      <c r="A298" s="72" t="s">
        <v>153</v>
      </c>
      <c r="B298" s="67">
        <v>650</v>
      </c>
      <c r="C298" s="67" t="s">
        <v>84</v>
      </c>
      <c r="D298" s="68" t="s">
        <v>82</v>
      </c>
      <c r="E298" s="112" t="s">
        <v>238</v>
      </c>
      <c r="F298" s="67">
        <v>240</v>
      </c>
      <c r="G298" s="32">
        <f>G299</f>
        <v>212.7</v>
      </c>
      <c r="H298" s="10"/>
      <c r="I298" s="62"/>
      <c r="J298" s="63"/>
    </row>
    <row r="299" spans="1:10" ht="38.25">
      <c r="A299" s="72" t="s">
        <v>154</v>
      </c>
      <c r="B299" s="67">
        <v>650</v>
      </c>
      <c r="C299" s="67" t="s">
        <v>84</v>
      </c>
      <c r="D299" s="68" t="s">
        <v>82</v>
      </c>
      <c r="E299" s="112" t="s">
        <v>238</v>
      </c>
      <c r="F299" s="67">
        <v>244</v>
      </c>
      <c r="G299" s="9">
        <f>120+27.1+50+15.6</f>
        <v>212.7</v>
      </c>
      <c r="H299" s="10"/>
      <c r="I299" s="62"/>
      <c r="J299" s="63"/>
    </row>
    <row r="300" spans="1:10" ht="38.25">
      <c r="A300" s="72" t="s">
        <v>227</v>
      </c>
      <c r="B300" s="67" t="s">
        <v>90</v>
      </c>
      <c r="C300" s="67" t="s">
        <v>84</v>
      </c>
      <c r="D300" s="68" t="s">
        <v>82</v>
      </c>
      <c r="E300" s="112" t="s">
        <v>228</v>
      </c>
      <c r="F300" s="67"/>
      <c r="G300" s="9">
        <f>G301</f>
        <v>380.29999999999995</v>
      </c>
      <c r="H300" s="10"/>
      <c r="I300" s="62"/>
      <c r="J300" s="63"/>
    </row>
    <row r="301" spans="1:10" ht="37.5" customHeight="1">
      <c r="A301" s="72" t="s">
        <v>229</v>
      </c>
      <c r="B301" s="67" t="s">
        <v>90</v>
      </c>
      <c r="C301" s="67" t="s">
        <v>84</v>
      </c>
      <c r="D301" s="68" t="s">
        <v>82</v>
      </c>
      <c r="E301" s="112" t="s">
        <v>230</v>
      </c>
      <c r="F301" s="67"/>
      <c r="G301" s="9">
        <f>G302</f>
        <v>380.29999999999995</v>
      </c>
      <c r="H301" s="10"/>
      <c r="I301" s="62"/>
      <c r="J301" s="63"/>
    </row>
    <row r="302" spans="1:10" ht="25.5">
      <c r="A302" s="72" t="s">
        <v>152</v>
      </c>
      <c r="B302" s="67" t="s">
        <v>90</v>
      </c>
      <c r="C302" s="67" t="s">
        <v>84</v>
      </c>
      <c r="D302" s="68" t="s">
        <v>82</v>
      </c>
      <c r="E302" s="112" t="s">
        <v>230</v>
      </c>
      <c r="F302" s="67" t="s">
        <v>95</v>
      </c>
      <c r="G302" s="9">
        <f>G303</f>
        <v>380.29999999999995</v>
      </c>
      <c r="H302" s="10"/>
      <c r="I302" s="62"/>
      <c r="J302" s="63"/>
    </row>
    <row r="303" spans="1:10" ht="38.25">
      <c r="A303" s="72" t="s">
        <v>153</v>
      </c>
      <c r="B303" s="67" t="s">
        <v>90</v>
      </c>
      <c r="C303" s="67" t="s">
        <v>84</v>
      </c>
      <c r="D303" s="68" t="s">
        <v>82</v>
      </c>
      <c r="E303" s="112" t="s">
        <v>230</v>
      </c>
      <c r="F303" s="67" t="s">
        <v>96</v>
      </c>
      <c r="G303" s="9">
        <f>G304</f>
        <v>380.29999999999995</v>
      </c>
      <c r="H303" s="10"/>
      <c r="I303" s="62"/>
      <c r="J303" s="63"/>
    </row>
    <row r="304" spans="1:10" ht="38.25">
      <c r="A304" s="72" t="s">
        <v>154</v>
      </c>
      <c r="B304" s="67" t="s">
        <v>90</v>
      </c>
      <c r="C304" s="67" t="s">
        <v>84</v>
      </c>
      <c r="D304" s="68" t="s">
        <v>82</v>
      </c>
      <c r="E304" s="112" t="s">
        <v>230</v>
      </c>
      <c r="F304" s="67" t="s">
        <v>97</v>
      </c>
      <c r="G304" s="9">
        <f>300+13+50+60-27.1-15.6</f>
        <v>380.29999999999995</v>
      </c>
      <c r="H304" s="10"/>
      <c r="I304" s="62"/>
      <c r="J304" s="63"/>
    </row>
    <row r="305" spans="1:10">
      <c r="A305" s="13" t="s">
        <v>27</v>
      </c>
      <c r="B305" s="14">
        <v>650</v>
      </c>
      <c r="C305" s="14">
        <v>10</v>
      </c>
      <c r="D305" s="40"/>
      <c r="E305" s="14"/>
      <c r="F305" s="14"/>
      <c r="G305" s="15">
        <f t="shared" ref="G305:G311" si="4">G306</f>
        <v>180</v>
      </c>
      <c r="H305" s="15"/>
      <c r="I305" s="62"/>
      <c r="J305" s="63"/>
    </row>
    <row r="306" spans="1:10">
      <c r="A306" s="25" t="s">
        <v>28</v>
      </c>
      <c r="B306" s="41">
        <v>650</v>
      </c>
      <c r="C306" s="41">
        <v>10</v>
      </c>
      <c r="D306" s="42" t="s">
        <v>80</v>
      </c>
      <c r="E306" s="41"/>
      <c r="F306" s="41"/>
      <c r="G306" s="29">
        <f t="shared" si="4"/>
        <v>180</v>
      </c>
      <c r="H306" s="29"/>
      <c r="I306" s="61"/>
      <c r="J306" s="60"/>
    </row>
    <row r="307" spans="1:10" ht="63.75">
      <c r="A307" s="111" t="s">
        <v>288</v>
      </c>
      <c r="B307" s="12">
        <v>650</v>
      </c>
      <c r="C307" s="12">
        <v>10</v>
      </c>
      <c r="D307" s="43" t="s">
        <v>80</v>
      </c>
      <c r="E307" s="67" t="s">
        <v>179</v>
      </c>
      <c r="F307" s="12"/>
      <c r="G307" s="9">
        <f t="shared" si="4"/>
        <v>180</v>
      </c>
      <c r="H307" s="31"/>
      <c r="I307" s="61"/>
      <c r="J307" s="60"/>
    </row>
    <row r="308" spans="1:10" ht="87.75" customHeight="1">
      <c r="A308" s="111" t="s">
        <v>318</v>
      </c>
      <c r="B308" s="12">
        <v>650</v>
      </c>
      <c r="C308" s="12">
        <v>10</v>
      </c>
      <c r="D308" s="43" t="s">
        <v>80</v>
      </c>
      <c r="E308" s="12" t="s">
        <v>201</v>
      </c>
      <c r="F308" s="12"/>
      <c r="G308" s="9">
        <f>G310</f>
        <v>180</v>
      </c>
      <c r="H308" s="31"/>
      <c r="I308" s="61"/>
      <c r="J308" s="60"/>
    </row>
    <row r="309" spans="1:10" ht="102.75" customHeight="1">
      <c r="A309" s="111" t="s">
        <v>319</v>
      </c>
      <c r="B309" s="12">
        <v>650</v>
      </c>
      <c r="C309" s="12">
        <v>10</v>
      </c>
      <c r="D309" s="43" t="s">
        <v>80</v>
      </c>
      <c r="E309" s="12" t="s">
        <v>181</v>
      </c>
      <c r="F309" s="12"/>
      <c r="G309" s="9">
        <f>G310</f>
        <v>180</v>
      </c>
      <c r="H309" s="31"/>
      <c r="I309" s="61"/>
      <c r="J309" s="60"/>
    </row>
    <row r="310" spans="1:10" ht="25.5">
      <c r="A310" s="6" t="s">
        <v>75</v>
      </c>
      <c r="B310" s="12">
        <v>650</v>
      </c>
      <c r="C310" s="12">
        <v>10</v>
      </c>
      <c r="D310" s="43" t="s">
        <v>80</v>
      </c>
      <c r="E310" s="12" t="s">
        <v>181</v>
      </c>
      <c r="F310" s="12">
        <v>300</v>
      </c>
      <c r="G310" s="9">
        <f t="shared" si="4"/>
        <v>180</v>
      </c>
      <c r="H310" s="31"/>
      <c r="I310" s="61"/>
      <c r="J310" s="60"/>
    </row>
    <row r="311" spans="1:10" ht="25.5">
      <c r="A311" s="6" t="s">
        <v>76</v>
      </c>
      <c r="B311" s="12">
        <v>650</v>
      </c>
      <c r="C311" s="12">
        <v>10</v>
      </c>
      <c r="D311" s="43" t="s">
        <v>80</v>
      </c>
      <c r="E311" s="12" t="s">
        <v>181</v>
      </c>
      <c r="F311" s="12">
        <v>320</v>
      </c>
      <c r="G311" s="9">
        <f t="shared" si="4"/>
        <v>180</v>
      </c>
      <c r="H311" s="31"/>
      <c r="I311" s="61"/>
      <c r="J311" s="60"/>
    </row>
    <row r="312" spans="1:10" ht="38.25">
      <c r="A312" s="6" t="s">
        <v>155</v>
      </c>
      <c r="B312" s="12">
        <v>650</v>
      </c>
      <c r="C312" s="12">
        <v>10</v>
      </c>
      <c r="D312" s="43" t="s">
        <v>80</v>
      </c>
      <c r="E312" s="12" t="s">
        <v>181</v>
      </c>
      <c r="F312" s="12">
        <v>321</v>
      </c>
      <c r="G312" s="9">
        <v>180</v>
      </c>
      <c r="H312" s="31"/>
      <c r="I312" s="61"/>
      <c r="J312" s="60"/>
    </row>
    <row r="313" spans="1:10">
      <c r="A313" s="13" t="s">
        <v>29</v>
      </c>
      <c r="B313" s="14">
        <v>650</v>
      </c>
      <c r="C313" s="14">
        <v>11</v>
      </c>
      <c r="D313" s="40"/>
      <c r="E313" s="14"/>
      <c r="F313" s="14"/>
      <c r="G313" s="15">
        <f t="shared" ref="G313:G319" si="5">G314</f>
        <v>5</v>
      </c>
      <c r="H313" s="36"/>
      <c r="I313" s="62"/>
      <c r="J313" s="63"/>
    </row>
    <row r="314" spans="1:10">
      <c r="A314" s="25" t="s">
        <v>77</v>
      </c>
      <c r="B314" s="41">
        <v>650</v>
      </c>
      <c r="C314" s="41">
        <v>11</v>
      </c>
      <c r="D314" s="42" t="s">
        <v>80</v>
      </c>
      <c r="E314" s="41"/>
      <c r="F314" s="41"/>
      <c r="G314" s="29">
        <f t="shared" si="5"/>
        <v>5</v>
      </c>
      <c r="H314" s="30"/>
      <c r="I314" s="61"/>
      <c r="J314" s="60"/>
    </row>
    <row r="315" spans="1:10" ht="51">
      <c r="A315" s="111" t="s">
        <v>311</v>
      </c>
      <c r="B315" s="12">
        <v>650</v>
      </c>
      <c r="C315" s="12">
        <v>11</v>
      </c>
      <c r="D315" s="43" t="s">
        <v>80</v>
      </c>
      <c r="E315" s="67" t="s">
        <v>175</v>
      </c>
      <c r="F315" s="12"/>
      <c r="G315" s="9">
        <f t="shared" si="5"/>
        <v>5</v>
      </c>
      <c r="H315" s="31"/>
      <c r="I315" s="61"/>
      <c r="J315" s="60"/>
    </row>
    <row r="316" spans="1:10" ht="76.5">
      <c r="A316" s="111" t="s">
        <v>320</v>
      </c>
      <c r="B316" s="12">
        <v>650</v>
      </c>
      <c r="C316" s="12">
        <v>11</v>
      </c>
      <c r="D316" s="43" t="s">
        <v>80</v>
      </c>
      <c r="E316" s="67" t="s">
        <v>202</v>
      </c>
      <c r="F316" s="12"/>
      <c r="G316" s="9">
        <f>G318</f>
        <v>5</v>
      </c>
      <c r="H316" s="31"/>
      <c r="I316" s="61"/>
      <c r="J316" s="60"/>
    </row>
    <row r="317" spans="1:10" ht="89.25">
      <c r="A317" s="111" t="s">
        <v>321</v>
      </c>
      <c r="B317" s="12">
        <v>650</v>
      </c>
      <c r="C317" s="12">
        <v>11</v>
      </c>
      <c r="D317" s="43" t="s">
        <v>80</v>
      </c>
      <c r="E317" s="67" t="s">
        <v>182</v>
      </c>
      <c r="F317" s="12"/>
      <c r="G317" s="9">
        <f>G318</f>
        <v>5</v>
      </c>
      <c r="H317" s="31"/>
      <c r="I317" s="61"/>
      <c r="J317" s="60"/>
    </row>
    <row r="318" spans="1:10" ht="25.5">
      <c r="A318" s="6" t="s">
        <v>152</v>
      </c>
      <c r="B318" s="12">
        <v>650</v>
      </c>
      <c r="C318" s="12">
        <v>11</v>
      </c>
      <c r="D318" s="43" t="s">
        <v>80</v>
      </c>
      <c r="E318" s="67" t="s">
        <v>182</v>
      </c>
      <c r="F318" s="12">
        <v>200</v>
      </c>
      <c r="G318" s="9">
        <f t="shared" si="5"/>
        <v>5</v>
      </c>
      <c r="H318" s="38"/>
      <c r="I318" s="62"/>
      <c r="J318" s="63"/>
    </row>
    <row r="319" spans="1:10" ht="38.25">
      <c r="A319" s="6" t="s">
        <v>153</v>
      </c>
      <c r="B319" s="12">
        <v>650</v>
      </c>
      <c r="C319" s="12">
        <v>11</v>
      </c>
      <c r="D319" s="43" t="s">
        <v>80</v>
      </c>
      <c r="E319" s="67" t="s">
        <v>182</v>
      </c>
      <c r="F319" s="12">
        <v>240</v>
      </c>
      <c r="G319" s="9">
        <f t="shared" si="5"/>
        <v>5</v>
      </c>
      <c r="H319" s="38"/>
      <c r="I319" s="62"/>
      <c r="J319" s="63"/>
    </row>
    <row r="320" spans="1:10" ht="38.25">
      <c r="A320" s="6" t="s">
        <v>154</v>
      </c>
      <c r="B320" s="12">
        <v>650</v>
      </c>
      <c r="C320" s="12">
        <v>11</v>
      </c>
      <c r="D320" s="43" t="s">
        <v>80</v>
      </c>
      <c r="E320" s="67" t="s">
        <v>182</v>
      </c>
      <c r="F320" s="12">
        <v>244</v>
      </c>
      <c r="G320" s="9">
        <f>35-30</f>
        <v>5</v>
      </c>
      <c r="H320" s="38"/>
      <c r="I320" s="62"/>
      <c r="J320" s="63"/>
    </row>
    <row r="321" spans="1:10">
      <c r="A321" s="13" t="s">
        <v>30</v>
      </c>
      <c r="B321" s="14">
        <v>650</v>
      </c>
      <c r="C321" s="14">
        <v>12</v>
      </c>
      <c r="D321" s="40"/>
      <c r="E321" s="14"/>
      <c r="F321" s="14"/>
      <c r="G321" s="15">
        <f>G322</f>
        <v>40</v>
      </c>
      <c r="H321" s="36"/>
      <c r="I321" s="62"/>
      <c r="J321" s="63"/>
    </row>
    <row r="322" spans="1:10" ht="25.5">
      <c r="A322" s="25" t="s">
        <v>31</v>
      </c>
      <c r="B322" s="41">
        <v>650</v>
      </c>
      <c r="C322" s="41">
        <v>12</v>
      </c>
      <c r="D322" s="42" t="s">
        <v>82</v>
      </c>
      <c r="E322" s="41"/>
      <c r="F322" s="41"/>
      <c r="G322" s="29">
        <f>G323</f>
        <v>40</v>
      </c>
      <c r="H322" s="30"/>
      <c r="I322" s="61"/>
      <c r="J322" s="60"/>
    </row>
    <row r="323" spans="1:10">
      <c r="A323" s="6" t="s">
        <v>156</v>
      </c>
      <c r="B323" s="12">
        <v>650</v>
      </c>
      <c r="C323" s="12">
        <v>12</v>
      </c>
      <c r="D323" s="43" t="s">
        <v>82</v>
      </c>
      <c r="E323" s="12" t="s">
        <v>157</v>
      </c>
      <c r="F323" s="12"/>
      <c r="G323" s="9">
        <f>G324</f>
        <v>40</v>
      </c>
      <c r="H323" s="31"/>
      <c r="I323" s="61"/>
      <c r="J323" s="60"/>
    </row>
    <row r="324" spans="1:10" ht="25.5">
      <c r="A324" s="6" t="s">
        <v>152</v>
      </c>
      <c r="B324" s="12">
        <v>650</v>
      </c>
      <c r="C324" s="12">
        <v>12</v>
      </c>
      <c r="D324" s="43" t="s">
        <v>82</v>
      </c>
      <c r="E324" s="12" t="s">
        <v>141</v>
      </c>
      <c r="F324" s="12">
        <v>200</v>
      </c>
      <c r="G324" s="9">
        <f>G325</f>
        <v>40</v>
      </c>
      <c r="H324" s="31"/>
      <c r="I324" s="61"/>
      <c r="J324" s="60"/>
    </row>
    <row r="325" spans="1:10" ht="38.25">
      <c r="A325" s="6" t="s">
        <v>153</v>
      </c>
      <c r="B325" s="12">
        <v>650</v>
      </c>
      <c r="C325" s="12">
        <v>12</v>
      </c>
      <c r="D325" s="43" t="s">
        <v>82</v>
      </c>
      <c r="E325" s="12" t="s">
        <v>141</v>
      </c>
      <c r="F325" s="12">
        <v>240</v>
      </c>
      <c r="G325" s="9">
        <f>G326</f>
        <v>40</v>
      </c>
      <c r="H325" s="38"/>
      <c r="I325" s="62"/>
      <c r="J325" s="63"/>
    </row>
    <row r="326" spans="1:10" ht="38.25">
      <c r="A326" s="6" t="s">
        <v>154</v>
      </c>
      <c r="B326" s="12">
        <v>650</v>
      </c>
      <c r="C326" s="12">
        <v>12</v>
      </c>
      <c r="D326" s="43" t="s">
        <v>82</v>
      </c>
      <c r="E326" s="12" t="s">
        <v>141</v>
      </c>
      <c r="F326" s="12">
        <v>244</v>
      </c>
      <c r="G326" s="9">
        <v>40</v>
      </c>
      <c r="H326" s="31"/>
      <c r="I326" s="61"/>
      <c r="J326" s="60"/>
    </row>
    <row r="327" spans="1:10">
      <c r="A327" s="18" t="s">
        <v>78</v>
      </c>
      <c r="B327" s="18"/>
      <c r="C327" s="18"/>
      <c r="D327" s="18"/>
      <c r="E327" s="18"/>
      <c r="F327" s="18"/>
      <c r="G327" s="39">
        <f>G12+G68+G80+G118+G159+G249+G268+G305+G313+G321+G242</f>
        <v>52895.000000000007</v>
      </c>
      <c r="H327" s="39">
        <f>H68+H80</f>
        <v>849</v>
      </c>
      <c r="I327" s="64"/>
      <c r="J327" s="65"/>
    </row>
    <row r="328" spans="1:10">
      <c r="G328" s="181"/>
    </row>
  </sheetData>
  <mergeCells count="9">
    <mergeCell ref="F1:H1"/>
    <mergeCell ref="E2:H2"/>
    <mergeCell ref="E3:H3"/>
    <mergeCell ref="E4:H4"/>
    <mergeCell ref="A9:H9"/>
    <mergeCell ref="A6:H6"/>
    <mergeCell ref="A7:H7"/>
    <mergeCell ref="A8:H8"/>
    <mergeCell ref="F5:H5"/>
  </mergeCells>
  <phoneticPr fontId="0" type="noConversion"/>
  <pageMargins left="0.59055118110236227" right="0" top="0.78740157480314965" bottom="0.39370078740157483" header="0.51181102362204722" footer="0.51181102362204722"/>
  <pageSetup paperSize="9" fitToHeight="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2"/>
  <sheetViews>
    <sheetView topLeftCell="A260" workbookViewId="0">
      <selection activeCell="A272" sqref="A272"/>
    </sheetView>
  </sheetViews>
  <sheetFormatPr defaultRowHeight="12.75"/>
  <cols>
    <col min="1" max="1" width="44" customWidth="1"/>
    <col min="2" max="4" width="5.7109375" customWidth="1"/>
    <col min="5" max="5" width="7.7109375" customWidth="1"/>
    <col min="6" max="6" width="5.7109375" customWidth="1"/>
    <col min="7" max="7" width="13.85546875" customWidth="1"/>
    <col min="8" max="8" width="10.7109375" customWidth="1"/>
    <col min="9" max="9" width="11.7109375" customWidth="1"/>
    <col min="10" max="10" width="12.140625" customWidth="1"/>
  </cols>
  <sheetData>
    <row r="1" spans="1:10">
      <c r="F1" s="188" t="s">
        <v>272</v>
      </c>
      <c r="G1" s="188"/>
      <c r="H1" s="188"/>
      <c r="I1" s="188"/>
      <c r="J1" s="188"/>
    </row>
    <row r="2" spans="1:10">
      <c r="A2" s="4"/>
      <c r="B2" s="4"/>
      <c r="C2" s="4"/>
      <c r="D2" s="2"/>
      <c r="E2" s="188" t="s">
        <v>207</v>
      </c>
      <c r="F2" s="188"/>
      <c r="G2" s="188"/>
      <c r="H2" s="188"/>
      <c r="I2" s="188"/>
      <c r="J2" s="188"/>
    </row>
    <row r="3" spans="1:10">
      <c r="A3" s="4"/>
      <c r="B3" s="4"/>
      <c r="C3" s="4"/>
      <c r="D3" s="2"/>
      <c r="E3" s="188" t="s">
        <v>88</v>
      </c>
      <c r="F3" s="188"/>
      <c r="G3" s="188"/>
      <c r="H3" s="188"/>
      <c r="I3" s="188"/>
      <c r="J3" s="188"/>
    </row>
    <row r="4" spans="1:10">
      <c r="A4" s="4"/>
      <c r="B4" s="4"/>
      <c r="C4" s="4"/>
      <c r="D4" s="2"/>
      <c r="E4" s="188" t="s">
        <v>1</v>
      </c>
      <c r="F4" s="188"/>
      <c r="G4" s="188"/>
      <c r="H4" s="188"/>
      <c r="I4" s="188"/>
      <c r="J4" s="188"/>
    </row>
    <row r="5" spans="1:10">
      <c r="A5" s="4"/>
      <c r="B5" s="4"/>
      <c r="C5" s="4"/>
      <c r="D5" s="2"/>
      <c r="E5" s="60"/>
      <c r="F5" s="188" t="s">
        <v>286</v>
      </c>
      <c r="G5" s="188"/>
      <c r="H5" s="188"/>
      <c r="I5" s="192"/>
      <c r="J5" s="192"/>
    </row>
    <row r="6" spans="1:10" ht="15.75">
      <c r="A6" s="190"/>
      <c r="B6" s="190"/>
      <c r="C6" s="190"/>
      <c r="D6" s="190"/>
      <c r="E6" s="190"/>
      <c r="F6" s="190"/>
      <c r="G6" s="190"/>
      <c r="H6" s="190"/>
      <c r="I6" s="59"/>
      <c r="J6" s="59"/>
    </row>
    <row r="7" spans="1:10" ht="15.75">
      <c r="A7" s="190" t="s">
        <v>265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5.75">
      <c r="A8" s="190" t="s">
        <v>34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5.75">
      <c r="A9" s="193" t="s">
        <v>239</v>
      </c>
      <c r="B9" s="193"/>
      <c r="C9" s="193"/>
      <c r="D9" s="193"/>
      <c r="E9" s="193"/>
      <c r="F9" s="193"/>
      <c r="G9" s="193"/>
      <c r="H9" s="193"/>
      <c r="I9" s="193"/>
      <c r="J9" s="193"/>
    </row>
    <row r="10" spans="1:10" ht="38.25">
      <c r="A10" s="58" t="s">
        <v>2</v>
      </c>
      <c r="B10" s="58" t="s">
        <v>35</v>
      </c>
      <c r="C10" s="58" t="s">
        <v>3</v>
      </c>
      <c r="D10" s="58" t="s">
        <v>4</v>
      </c>
      <c r="E10" s="58" t="s">
        <v>36</v>
      </c>
      <c r="F10" s="58" t="s">
        <v>37</v>
      </c>
      <c r="G10" s="56" t="s">
        <v>271</v>
      </c>
      <c r="H10" s="56" t="s">
        <v>5</v>
      </c>
      <c r="I10" s="56" t="s">
        <v>252</v>
      </c>
      <c r="J10" s="56" t="s">
        <v>5</v>
      </c>
    </row>
    <row r="11" spans="1:10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7</v>
      </c>
      <c r="J11" s="11">
        <v>8</v>
      </c>
    </row>
    <row r="12" spans="1:10" ht="16.5" customHeight="1">
      <c r="A12" s="13" t="s">
        <v>6</v>
      </c>
      <c r="B12" s="14">
        <v>650</v>
      </c>
      <c r="C12" s="14" t="s">
        <v>80</v>
      </c>
      <c r="D12" s="40"/>
      <c r="E12" s="40"/>
      <c r="F12" s="14"/>
      <c r="G12" s="15">
        <f>G13+G19+G26+G30</f>
        <v>22982.400000000001</v>
      </c>
      <c r="H12" s="15"/>
      <c r="I12" s="15">
        <f t="shared" ref="I12" si="0">I13+I19+I26+I30</f>
        <v>24266.2</v>
      </c>
      <c r="J12" s="15"/>
    </row>
    <row r="13" spans="1:10" ht="38.1" customHeight="1">
      <c r="A13" s="25" t="s">
        <v>146</v>
      </c>
      <c r="B13" s="41">
        <v>650</v>
      </c>
      <c r="C13" s="41" t="s">
        <v>80</v>
      </c>
      <c r="D13" s="42" t="s">
        <v>81</v>
      </c>
      <c r="E13" s="42"/>
      <c r="F13" s="41"/>
      <c r="G13" s="29">
        <f>G14</f>
        <v>1680</v>
      </c>
      <c r="H13" s="29"/>
      <c r="I13" s="29">
        <f>I14</f>
        <v>1680</v>
      </c>
      <c r="J13" s="29"/>
    </row>
    <row r="14" spans="1:10" ht="15.75" customHeight="1">
      <c r="A14" s="110" t="s">
        <v>156</v>
      </c>
      <c r="B14" s="12">
        <v>650</v>
      </c>
      <c r="C14" s="12" t="s">
        <v>80</v>
      </c>
      <c r="D14" s="43" t="s">
        <v>81</v>
      </c>
      <c r="E14" s="68" t="s">
        <v>157</v>
      </c>
      <c r="F14" s="12"/>
      <c r="G14" s="9">
        <f>G15</f>
        <v>1680</v>
      </c>
      <c r="H14" s="9"/>
      <c r="I14" s="9">
        <f>I15</f>
        <v>1680</v>
      </c>
      <c r="J14" s="9"/>
    </row>
    <row r="15" spans="1:10" ht="27.95" customHeight="1">
      <c r="A15" s="6" t="s">
        <v>39</v>
      </c>
      <c r="B15" s="12">
        <v>650</v>
      </c>
      <c r="C15" s="12" t="s">
        <v>80</v>
      </c>
      <c r="D15" s="43" t="s">
        <v>81</v>
      </c>
      <c r="E15" s="43" t="s">
        <v>138</v>
      </c>
      <c r="F15" s="12"/>
      <c r="G15" s="9">
        <f>G16</f>
        <v>1680</v>
      </c>
      <c r="H15" s="9"/>
      <c r="I15" s="9">
        <f>I16</f>
        <v>1680</v>
      </c>
      <c r="J15" s="9"/>
    </row>
    <row r="16" spans="1:10" ht="38.1" customHeight="1">
      <c r="A16" s="6" t="s">
        <v>40</v>
      </c>
      <c r="B16" s="12">
        <v>650</v>
      </c>
      <c r="C16" s="12" t="s">
        <v>80</v>
      </c>
      <c r="D16" s="43" t="s">
        <v>81</v>
      </c>
      <c r="E16" s="43" t="s">
        <v>138</v>
      </c>
      <c r="F16" s="12">
        <v>100</v>
      </c>
      <c r="G16" s="9">
        <f>G17</f>
        <v>1680</v>
      </c>
      <c r="H16" s="9"/>
      <c r="I16" s="9">
        <f>I17</f>
        <v>1680</v>
      </c>
      <c r="J16" s="9"/>
    </row>
    <row r="17" spans="1:10" ht="27.95" customHeight="1">
      <c r="A17" s="6" t="s">
        <v>41</v>
      </c>
      <c r="B17" s="12">
        <v>650</v>
      </c>
      <c r="C17" s="12" t="s">
        <v>80</v>
      </c>
      <c r="D17" s="43" t="s">
        <v>81</v>
      </c>
      <c r="E17" s="12" t="s">
        <v>138</v>
      </c>
      <c r="F17" s="12">
        <v>120</v>
      </c>
      <c r="G17" s="9">
        <f>G18</f>
        <v>1680</v>
      </c>
      <c r="H17" s="9"/>
      <c r="I17" s="9">
        <f>I18</f>
        <v>1680</v>
      </c>
      <c r="J17" s="9"/>
    </row>
    <row r="18" spans="1:10" ht="38.25">
      <c r="A18" s="6" t="s">
        <v>150</v>
      </c>
      <c r="B18" s="12">
        <v>650</v>
      </c>
      <c r="C18" s="12" t="s">
        <v>80</v>
      </c>
      <c r="D18" s="43" t="s">
        <v>81</v>
      </c>
      <c r="E18" s="12" t="s">
        <v>138</v>
      </c>
      <c r="F18" s="12">
        <v>121</v>
      </c>
      <c r="G18" s="9">
        <v>1680</v>
      </c>
      <c r="H18" s="9"/>
      <c r="I18" s="9">
        <v>1680</v>
      </c>
      <c r="J18" s="9"/>
    </row>
    <row r="19" spans="1:10" ht="51.95" customHeight="1">
      <c r="A19" s="25" t="s">
        <v>133</v>
      </c>
      <c r="B19" s="41">
        <v>650</v>
      </c>
      <c r="C19" s="41" t="s">
        <v>80</v>
      </c>
      <c r="D19" s="42" t="s">
        <v>82</v>
      </c>
      <c r="E19" s="41"/>
      <c r="F19" s="41"/>
      <c r="G19" s="29">
        <f>G20</f>
        <v>11478.4</v>
      </c>
      <c r="H19" s="30"/>
      <c r="I19" s="29">
        <f>I20</f>
        <v>11478.4</v>
      </c>
      <c r="J19" s="30"/>
    </row>
    <row r="20" spans="1:10" ht="15.75" customHeight="1">
      <c r="A20" s="110" t="s">
        <v>156</v>
      </c>
      <c r="B20" s="12">
        <v>650</v>
      </c>
      <c r="C20" s="12" t="s">
        <v>80</v>
      </c>
      <c r="D20" s="43" t="s">
        <v>82</v>
      </c>
      <c r="E20" s="68" t="s">
        <v>157</v>
      </c>
      <c r="F20" s="12"/>
      <c r="G20" s="9">
        <f>G21</f>
        <v>11478.4</v>
      </c>
      <c r="H20" s="31"/>
      <c r="I20" s="9">
        <f>I21</f>
        <v>11478.4</v>
      </c>
      <c r="J20" s="31"/>
    </row>
    <row r="21" spans="1:10" ht="25.5">
      <c r="A21" s="72" t="s">
        <v>185</v>
      </c>
      <c r="B21" s="12">
        <v>650</v>
      </c>
      <c r="C21" s="12" t="s">
        <v>80</v>
      </c>
      <c r="D21" s="43" t="s">
        <v>82</v>
      </c>
      <c r="E21" s="43" t="s">
        <v>139</v>
      </c>
      <c r="F21" s="12"/>
      <c r="G21" s="9">
        <f>G22</f>
        <v>11478.4</v>
      </c>
      <c r="H21" s="31"/>
      <c r="I21" s="9">
        <f>I22</f>
        <v>11478.4</v>
      </c>
      <c r="J21" s="31"/>
    </row>
    <row r="22" spans="1:10" ht="63.95" customHeight="1">
      <c r="A22" s="6" t="s">
        <v>40</v>
      </c>
      <c r="B22" s="12">
        <v>650</v>
      </c>
      <c r="C22" s="12" t="s">
        <v>80</v>
      </c>
      <c r="D22" s="43" t="s">
        <v>82</v>
      </c>
      <c r="E22" s="43" t="s">
        <v>139</v>
      </c>
      <c r="F22" s="12">
        <v>100</v>
      </c>
      <c r="G22" s="9">
        <f>G23</f>
        <v>11478.4</v>
      </c>
      <c r="H22" s="31"/>
      <c r="I22" s="9">
        <f>I23</f>
        <v>11478.4</v>
      </c>
      <c r="J22" s="31"/>
    </row>
    <row r="23" spans="1:10" ht="27.95" customHeight="1">
      <c r="A23" s="6" t="s">
        <v>42</v>
      </c>
      <c r="B23" s="12">
        <v>650</v>
      </c>
      <c r="C23" s="12" t="s">
        <v>80</v>
      </c>
      <c r="D23" s="43" t="s">
        <v>82</v>
      </c>
      <c r="E23" s="43" t="s">
        <v>139</v>
      </c>
      <c r="F23" s="12">
        <v>120</v>
      </c>
      <c r="G23" s="9">
        <f>G24+G25</f>
        <v>11478.4</v>
      </c>
      <c r="H23" s="31"/>
      <c r="I23" s="9">
        <f>I24+I25</f>
        <v>11478.4</v>
      </c>
      <c r="J23" s="31"/>
    </row>
    <row r="24" spans="1:10" ht="38.25">
      <c r="A24" s="6" t="s">
        <v>150</v>
      </c>
      <c r="B24" s="12">
        <v>650</v>
      </c>
      <c r="C24" s="12" t="s">
        <v>80</v>
      </c>
      <c r="D24" s="43" t="s">
        <v>82</v>
      </c>
      <c r="E24" s="43" t="s">
        <v>139</v>
      </c>
      <c r="F24" s="12">
        <v>121</v>
      </c>
      <c r="G24" s="9">
        <f>8800+2400</f>
        <v>11200</v>
      </c>
      <c r="H24" s="31"/>
      <c r="I24" s="9">
        <f>8800+2400</f>
        <v>11200</v>
      </c>
      <c r="J24" s="31"/>
    </row>
    <row r="25" spans="1:10" ht="38.25">
      <c r="A25" s="6" t="s">
        <v>151</v>
      </c>
      <c r="B25" s="12">
        <v>650</v>
      </c>
      <c r="C25" s="12" t="s">
        <v>80</v>
      </c>
      <c r="D25" s="43" t="s">
        <v>82</v>
      </c>
      <c r="E25" s="43" t="s">
        <v>139</v>
      </c>
      <c r="F25" s="12">
        <v>122</v>
      </c>
      <c r="G25" s="9">
        <f>75+103.4+100</f>
        <v>278.39999999999998</v>
      </c>
      <c r="H25" s="31"/>
      <c r="I25" s="9">
        <f>75+103.4+100</f>
        <v>278.39999999999998</v>
      </c>
      <c r="J25" s="31"/>
    </row>
    <row r="26" spans="1:10" ht="16.5" customHeight="1">
      <c r="A26" s="25" t="s">
        <v>8</v>
      </c>
      <c r="B26" s="41">
        <v>650</v>
      </c>
      <c r="C26" s="41" t="s">
        <v>80</v>
      </c>
      <c r="D26" s="42">
        <v>11</v>
      </c>
      <c r="E26" s="42"/>
      <c r="F26" s="41"/>
      <c r="G26" s="29">
        <f>G27</f>
        <v>200</v>
      </c>
      <c r="H26" s="30"/>
      <c r="I26" s="29">
        <f>I27</f>
        <v>200</v>
      </c>
      <c r="J26" s="30"/>
    </row>
    <row r="27" spans="1:10" ht="16.5" customHeight="1">
      <c r="A27" s="110" t="s">
        <v>156</v>
      </c>
      <c r="B27" s="12">
        <v>650</v>
      </c>
      <c r="C27" s="12" t="s">
        <v>80</v>
      </c>
      <c r="D27" s="43">
        <v>11</v>
      </c>
      <c r="E27" s="68" t="s">
        <v>157</v>
      </c>
      <c r="F27" s="12"/>
      <c r="G27" s="9">
        <f>G28</f>
        <v>200</v>
      </c>
      <c r="H27" s="31"/>
      <c r="I27" s="9">
        <f>I28</f>
        <v>200</v>
      </c>
      <c r="J27" s="31"/>
    </row>
    <row r="28" spans="1:10" ht="16.5" customHeight="1">
      <c r="A28" s="6" t="s">
        <v>52</v>
      </c>
      <c r="B28" s="12">
        <v>650</v>
      </c>
      <c r="C28" s="12" t="s">
        <v>80</v>
      </c>
      <c r="D28" s="43">
        <v>11</v>
      </c>
      <c r="E28" s="43" t="s">
        <v>140</v>
      </c>
      <c r="F28" s="12"/>
      <c r="G28" s="9">
        <f>G29</f>
        <v>200</v>
      </c>
      <c r="H28" s="31"/>
      <c r="I28" s="9">
        <f>I29</f>
        <v>200</v>
      </c>
      <c r="J28" s="31"/>
    </row>
    <row r="29" spans="1:10" ht="16.5" customHeight="1">
      <c r="A29" s="6" t="s">
        <v>53</v>
      </c>
      <c r="B29" s="12">
        <v>650</v>
      </c>
      <c r="C29" s="12" t="s">
        <v>80</v>
      </c>
      <c r="D29" s="43">
        <v>11</v>
      </c>
      <c r="E29" s="43" t="s">
        <v>140</v>
      </c>
      <c r="F29" s="12">
        <v>870</v>
      </c>
      <c r="G29" s="9">
        <v>200</v>
      </c>
      <c r="H29" s="31"/>
      <c r="I29" s="9">
        <v>200</v>
      </c>
      <c r="J29" s="31"/>
    </row>
    <row r="30" spans="1:10" ht="16.5" customHeight="1">
      <c r="A30" s="25" t="s">
        <v>9</v>
      </c>
      <c r="B30" s="41">
        <v>650</v>
      </c>
      <c r="C30" s="41" t="s">
        <v>80</v>
      </c>
      <c r="D30" s="42">
        <v>13</v>
      </c>
      <c r="E30" s="42"/>
      <c r="F30" s="41"/>
      <c r="G30" s="29">
        <f>G31+G37</f>
        <v>9624</v>
      </c>
      <c r="H30" s="29"/>
      <c r="I30" s="29">
        <f>I31+I37</f>
        <v>10907.800000000001</v>
      </c>
      <c r="J30" s="29"/>
    </row>
    <row r="31" spans="1:10" ht="53.25" customHeight="1">
      <c r="A31" s="111" t="s">
        <v>288</v>
      </c>
      <c r="B31" s="12" t="s">
        <v>90</v>
      </c>
      <c r="C31" s="12" t="s">
        <v>80</v>
      </c>
      <c r="D31" s="43" t="s">
        <v>107</v>
      </c>
      <c r="E31" s="68" t="s">
        <v>179</v>
      </c>
      <c r="F31" s="12"/>
      <c r="G31" s="9">
        <f>G32</f>
        <v>50</v>
      </c>
      <c r="H31" s="78"/>
      <c r="I31" s="33">
        <f>I32</f>
        <v>0</v>
      </c>
      <c r="J31" s="78"/>
    </row>
    <row r="32" spans="1:10" ht="89.25">
      <c r="A32" s="111" t="s">
        <v>289</v>
      </c>
      <c r="B32" s="12" t="s">
        <v>90</v>
      </c>
      <c r="C32" s="12" t="s">
        <v>80</v>
      </c>
      <c r="D32" s="43" t="s">
        <v>107</v>
      </c>
      <c r="E32" s="68" t="s">
        <v>187</v>
      </c>
      <c r="F32" s="12"/>
      <c r="G32" s="9">
        <f>G34</f>
        <v>50</v>
      </c>
      <c r="H32" s="10"/>
      <c r="I32" s="9">
        <f>I34</f>
        <v>0</v>
      </c>
      <c r="J32" s="10"/>
    </row>
    <row r="33" spans="1:10" ht="103.5" customHeight="1">
      <c r="A33" s="111" t="s">
        <v>290</v>
      </c>
      <c r="B33" s="12" t="s">
        <v>90</v>
      </c>
      <c r="C33" s="12" t="s">
        <v>80</v>
      </c>
      <c r="D33" s="43" t="s">
        <v>107</v>
      </c>
      <c r="E33" s="68" t="s">
        <v>180</v>
      </c>
      <c r="F33" s="12"/>
      <c r="G33" s="9">
        <f>G34</f>
        <v>50</v>
      </c>
      <c r="H33" s="10"/>
      <c r="I33" s="9">
        <f>I34</f>
        <v>0</v>
      </c>
      <c r="J33" s="10"/>
    </row>
    <row r="34" spans="1:10" ht="25.5">
      <c r="A34" s="6" t="s">
        <v>152</v>
      </c>
      <c r="B34" s="12" t="s">
        <v>90</v>
      </c>
      <c r="C34" s="12" t="s">
        <v>80</v>
      </c>
      <c r="D34" s="43" t="s">
        <v>107</v>
      </c>
      <c r="E34" s="68" t="s">
        <v>180</v>
      </c>
      <c r="F34" s="12" t="s">
        <v>95</v>
      </c>
      <c r="G34" s="9">
        <f>G35</f>
        <v>50</v>
      </c>
      <c r="H34" s="10"/>
      <c r="I34" s="9">
        <f>I35</f>
        <v>0</v>
      </c>
      <c r="J34" s="10"/>
    </row>
    <row r="35" spans="1:10" ht="24.75" customHeight="1">
      <c r="A35" s="6" t="s">
        <v>153</v>
      </c>
      <c r="B35" s="12" t="s">
        <v>90</v>
      </c>
      <c r="C35" s="12" t="s">
        <v>80</v>
      </c>
      <c r="D35" s="43" t="s">
        <v>107</v>
      </c>
      <c r="E35" s="68" t="s">
        <v>180</v>
      </c>
      <c r="F35" s="12" t="s">
        <v>96</v>
      </c>
      <c r="G35" s="9">
        <f>G36</f>
        <v>50</v>
      </c>
      <c r="H35" s="10"/>
      <c r="I35" s="9">
        <f>I36</f>
        <v>0</v>
      </c>
      <c r="J35" s="10"/>
    </row>
    <row r="36" spans="1:10" ht="27" customHeight="1">
      <c r="A36" s="6" t="s">
        <v>154</v>
      </c>
      <c r="B36" s="12" t="s">
        <v>90</v>
      </c>
      <c r="C36" s="12" t="s">
        <v>80</v>
      </c>
      <c r="D36" s="43" t="s">
        <v>107</v>
      </c>
      <c r="E36" s="68" t="s">
        <v>180</v>
      </c>
      <c r="F36" s="12" t="s">
        <v>97</v>
      </c>
      <c r="G36" s="9">
        <v>50</v>
      </c>
      <c r="H36" s="10"/>
      <c r="I36" s="9">
        <v>0</v>
      </c>
      <c r="J36" s="10"/>
    </row>
    <row r="37" spans="1:10" ht="15" customHeight="1">
      <c r="A37" s="110" t="s">
        <v>156</v>
      </c>
      <c r="B37" s="12">
        <v>650</v>
      </c>
      <c r="C37" s="12" t="s">
        <v>80</v>
      </c>
      <c r="D37" s="43">
        <v>13</v>
      </c>
      <c r="E37" s="68" t="s">
        <v>157</v>
      </c>
      <c r="F37" s="12"/>
      <c r="G37" s="9">
        <f>G38+G50+G60</f>
        <v>9574</v>
      </c>
      <c r="H37" s="9"/>
      <c r="I37" s="9">
        <f>I38+I50+I60</f>
        <v>10907.800000000001</v>
      </c>
      <c r="J37" s="9"/>
    </row>
    <row r="38" spans="1:10" ht="25.5">
      <c r="A38" s="6" t="s">
        <v>71</v>
      </c>
      <c r="B38" s="12">
        <v>650</v>
      </c>
      <c r="C38" s="12" t="s">
        <v>80</v>
      </c>
      <c r="D38" s="43">
        <v>13</v>
      </c>
      <c r="E38" s="43" t="s">
        <v>145</v>
      </c>
      <c r="F38" s="12"/>
      <c r="G38" s="9">
        <f>G39+G43+G47</f>
        <v>6140</v>
      </c>
      <c r="H38" s="9"/>
      <c r="I38" s="9">
        <f>I39+I43+I47</f>
        <v>6046.9</v>
      </c>
      <c r="J38" s="9"/>
    </row>
    <row r="39" spans="1:10" ht="63.75">
      <c r="A39" s="6" t="s">
        <v>72</v>
      </c>
      <c r="B39" s="12">
        <v>650</v>
      </c>
      <c r="C39" s="12" t="s">
        <v>80</v>
      </c>
      <c r="D39" s="43">
        <v>13</v>
      </c>
      <c r="E39" s="43" t="s">
        <v>145</v>
      </c>
      <c r="F39" s="12">
        <v>100</v>
      </c>
      <c r="G39" s="9">
        <f>G40</f>
        <v>5684.5</v>
      </c>
      <c r="H39" s="9"/>
      <c r="I39" s="9">
        <f>I40</f>
        <v>5568.3</v>
      </c>
      <c r="J39" s="9"/>
    </row>
    <row r="40" spans="1:10" ht="15.75" customHeight="1">
      <c r="A40" s="6" t="s">
        <v>73</v>
      </c>
      <c r="B40" s="12">
        <v>650</v>
      </c>
      <c r="C40" s="12" t="s">
        <v>80</v>
      </c>
      <c r="D40" s="43">
        <v>13</v>
      </c>
      <c r="E40" s="43" t="s">
        <v>145</v>
      </c>
      <c r="F40" s="12">
        <v>110</v>
      </c>
      <c r="G40" s="9">
        <f>G41+G42</f>
        <v>5684.5</v>
      </c>
      <c r="H40" s="9"/>
      <c r="I40" s="9">
        <f>I41+I42</f>
        <v>5568.3</v>
      </c>
      <c r="J40" s="9"/>
    </row>
    <row r="41" spans="1:10" ht="27.95" customHeight="1">
      <c r="A41" s="6" t="s">
        <v>149</v>
      </c>
      <c r="B41" s="12">
        <v>650</v>
      </c>
      <c r="C41" s="12" t="s">
        <v>80</v>
      </c>
      <c r="D41" s="43">
        <v>13</v>
      </c>
      <c r="E41" s="43" t="s">
        <v>145</v>
      </c>
      <c r="F41" s="12">
        <v>111</v>
      </c>
      <c r="G41" s="9">
        <f>4200+1281</f>
        <v>5481</v>
      </c>
      <c r="H41" s="10"/>
      <c r="I41" s="9">
        <f>4200+1281</f>
        <v>5481</v>
      </c>
      <c r="J41" s="10"/>
    </row>
    <row r="42" spans="1:10" ht="25.5">
      <c r="A42" s="6" t="s">
        <v>74</v>
      </c>
      <c r="B42" s="12">
        <v>650</v>
      </c>
      <c r="C42" s="12" t="s">
        <v>80</v>
      </c>
      <c r="D42" s="43">
        <v>13</v>
      </c>
      <c r="E42" s="43" t="s">
        <v>145</v>
      </c>
      <c r="F42" s="12">
        <v>112</v>
      </c>
      <c r="G42" s="9">
        <f>203.5</f>
        <v>203.5</v>
      </c>
      <c r="H42" s="10"/>
      <c r="I42" s="9">
        <v>87.3</v>
      </c>
      <c r="J42" s="10"/>
    </row>
    <row r="43" spans="1:10" ht="27.95" customHeight="1">
      <c r="A43" s="6" t="s">
        <v>152</v>
      </c>
      <c r="B43" s="12" t="s">
        <v>90</v>
      </c>
      <c r="C43" s="12" t="s">
        <v>80</v>
      </c>
      <c r="D43" s="43">
        <v>13</v>
      </c>
      <c r="E43" s="43" t="s">
        <v>145</v>
      </c>
      <c r="F43" s="12" t="s">
        <v>95</v>
      </c>
      <c r="G43" s="9">
        <f>G44</f>
        <v>439.80000000000007</v>
      </c>
      <c r="H43" s="10"/>
      <c r="I43" s="9">
        <f>I44</f>
        <v>462.2</v>
      </c>
      <c r="J43" s="10"/>
    </row>
    <row r="44" spans="1:10" ht="27.95" customHeight="1">
      <c r="A44" s="6" t="s">
        <v>153</v>
      </c>
      <c r="B44" s="12">
        <v>650</v>
      </c>
      <c r="C44" s="12" t="s">
        <v>80</v>
      </c>
      <c r="D44" s="43">
        <v>13</v>
      </c>
      <c r="E44" s="43" t="s">
        <v>145</v>
      </c>
      <c r="F44" s="12">
        <v>240</v>
      </c>
      <c r="G44" s="9">
        <f>G45+G46</f>
        <v>439.80000000000007</v>
      </c>
      <c r="H44" s="10"/>
      <c r="I44" s="9">
        <f>I45+I46</f>
        <v>462.2</v>
      </c>
      <c r="J44" s="10"/>
    </row>
    <row r="45" spans="1:10" ht="27.95" customHeight="1">
      <c r="A45" s="6" t="s">
        <v>55</v>
      </c>
      <c r="B45" s="12">
        <v>650</v>
      </c>
      <c r="C45" s="12" t="s">
        <v>80</v>
      </c>
      <c r="D45" s="43" t="s">
        <v>107</v>
      </c>
      <c r="E45" s="12" t="s">
        <v>145</v>
      </c>
      <c r="F45" s="12">
        <v>242</v>
      </c>
      <c r="G45" s="9">
        <v>12.6</v>
      </c>
      <c r="H45" s="10"/>
      <c r="I45" s="9">
        <v>13.2</v>
      </c>
      <c r="J45" s="10"/>
    </row>
    <row r="46" spans="1:10" ht="25.5" customHeight="1">
      <c r="A46" s="6" t="s">
        <v>154</v>
      </c>
      <c r="B46" s="12">
        <v>650</v>
      </c>
      <c r="C46" s="12" t="s">
        <v>80</v>
      </c>
      <c r="D46" s="43">
        <v>13</v>
      </c>
      <c r="E46" s="43" t="s">
        <v>145</v>
      </c>
      <c r="F46" s="12">
        <v>244</v>
      </c>
      <c r="G46" s="9">
        <f>1.1+27.9+15.2+60.9+322.1</f>
        <v>427.20000000000005</v>
      </c>
      <c r="H46" s="10"/>
      <c r="I46" s="9">
        <f>1.1+29.3+15.9+63.3+339.4</f>
        <v>449</v>
      </c>
      <c r="J46" s="10"/>
    </row>
    <row r="47" spans="1:10" ht="16.5" customHeight="1">
      <c r="A47" s="6" t="s">
        <v>46</v>
      </c>
      <c r="B47" s="12">
        <v>650</v>
      </c>
      <c r="C47" s="12" t="s">
        <v>80</v>
      </c>
      <c r="D47" s="43">
        <v>13</v>
      </c>
      <c r="E47" s="43" t="s">
        <v>145</v>
      </c>
      <c r="F47" s="12">
        <v>800</v>
      </c>
      <c r="G47" s="9">
        <f>G48</f>
        <v>15.7</v>
      </c>
      <c r="H47" s="10"/>
      <c r="I47" s="9">
        <f>I48</f>
        <v>16.399999999999999</v>
      </c>
      <c r="J47" s="10"/>
    </row>
    <row r="48" spans="1:10" ht="16.5" customHeight="1">
      <c r="A48" s="6" t="s">
        <v>47</v>
      </c>
      <c r="B48" s="12">
        <v>650</v>
      </c>
      <c r="C48" s="12" t="s">
        <v>80</v>
      </c>
      <c r="D48" s="43">
        <v>13</v>
      </c>
      <c r="E48" s="43" t="s">
        <v>145</v>
      </c>
      <c r="F48" s="12">
        <v>850</v>
      </c>
      <c r="G48" s="9">
        <f>G49</f>
        <v>15.7</v>
      </c>
      <c r="H48" s="10"/>
      <c r="I48" s="9">
        <f>I49</f>
        <v>16.399999999999999</v>
      </c>
      <c r="J48" s="10"/>
    </row>
    <row r="49" spans="1:10" ht="16.5" customHeight="1">
      <c r="A49" s="6" t="s">
        <v>48</v>
      </c>
      <c r="B49" s="12">
        <v>650</v>
      </c>
      <c r="C49" s="12" t="s">
        <v>80</v>
      </c>
      <c r="D49" s="43">
        <v>13</v>
      </c>
      <c r="E49" s="43" t="s">
        <v>145</v>
      </c>
      <c r="F49" s="12">
        <v>852</v>
      </c>
      <c r="G49" s="9">
        <v>15.7</v>
      </c>
      <c r="H49" s="125"/>
      <c r="I49" s="9">
        <v>16.399999999999999</v>
      </c>
      <c r="J49" s="125"/>
    </row>
    <row r="50" spans="1:10" ht="24.75" customHeight="1">
      <c r="A50" s="113" t="s">
        <v>186</v>
      </c>
      <c r="B50" s="12">
        <v>650</v>
      </c>
      <c r="C50" s="12" t="s">
        <v>80</v>
      </c>
      <c r="D50" s="43">
        <v>13</v>
      </c>
      <c r="E50" s="43" t="s">
        <v>141</v>
      </c>
      <c r="F50" s="12"/>
      <c r="G50" s="9">
        <f>G51+G54+G57</f>
        <v>2120.1999999999998</v>
      </c>
      <c r="H50" s="9"/>
      <c r="I50" s="9">
        <f>I51+I54+I57</f>
        <v>2183.3000000000002</v>
      </c>
      <c r="J50" s="125"/>
    </row>
    <row r="51" spans="1:10" ht="63.75">
      <c r="A51" s="6" t="s">
        <v>148</v>
      </c>
      <c r="B51" s="12">
        <v>650</v>
      </c>
      <c r="C51" s="12" t="s">
        <v>80</v>
      </c>
      <c r="D51" s="43">
        <v>13</v>
      </c>
      <c r="E51" s="43" t="s">
        <v>141</v>
      </c>
      <c r="F51" s="12">
        <v>100</v>
      </c>
      <c r="G51" s="9">
        <f>G52</f>
        <v>250</v>
      </c>
      <c r="H51" s="9"/>
      <c r="I51" s="9">
        <f>I52</f>
        <v>250</v>
      </c>
      <c r="J51" s="125"/>
    </row>
    <row r="52" spans="1:10" ht="25.5">
      <c r="A52" s="6" t="s">
        <v>41</v>
      </c>
      <c r="B52" s="12">
        <v>650</v>
      </c>
      <c r="C52" s="12" t="s">
        <v>80</v>
      </c>
      <c r="D52" s="43">
        <v>13</v>
      </c>
      <c r="E52" s="43" t="s">
        <v>141</v>
      </c>
      <c r="F52" s="12">
        <v>120</v>
      </c>
      <c r="G52" s="9">
        <f>G53</f>
        <v>250</v>
      </c>
      <c r="H52" s="9"/>
      <c r="I52" s="9">
        <f>I53</f>
        <v>250</v>
      </c>
      <c r="J52" s="125"/>
    </row>
    <row r="53" spans="1:10" ht="38.25">
      <c r="A53" s="6" t="s">
        <v>151</v>
      </c>
      <c r="B53" s="12">
        <v>650</v>
      </c>
      <c r="C53" s="12" t="s">
        <v>80</v>
      </c>
      <c r="D53" s="43">
        <v>13</v>
      </c>
      <c r="E53" s="43" t="s">
        <v>141</v>
      </c>
      <c r="F53" s="12">
        <v>122</v>
      </c>
      <c r="G53" s="9">
        <v>250</v>
      </c>
      <c r="H53" s="9"/>
      <c r="I53" s="9">
        <v>250</v>
      </c>
      <c r="J53" s="125"/>
    </row>
    <row r="54" spans="1:10" ht="25.5">
      <c r="A54" s="6" t="s">
        <v>152</v>
      </c>
      <c r="B54" s="12">
        <v>650</v>
      </c>
      <c r="C54" s="12" t="s">
        <v>80</v>
      </c>
      <c r="D54" s="43">
        <v>13</v>
      </c>
      <c r="E54" s="43" t="s">
        <v>141</v>
      </c>
      <c r="F54" s="12">
        <v>200</v>
      </c>
      <c r="G54" s="9">
        <f>G55</f>
        <v>1720.2</v>
      </c>
      <c r="H54" s="9"/>
      <c r="I54" s="9">
        <f>I55</f>
        <v>1783.3</v>
      </c>
      <c r="J54" s="125"/>
    </row>
    <row r="55" spans="1:10" ht="26.25" customHeight="1">
      <c r="A55" s="6" t="s">
        <v>153</v>
      </c>
      <c r="B55" s="12">
        <v>650</v>
      </c>
      <c r="C55" s="12" t="s">
        <v>80</v>
      </c>
      <c r="D55" s="43">
        <v>13</v>
      </c>
      <c r="E55" s="43" t="s">
        <v>141</v>
      </c>
      <c r="F55" s="12">
        <v>240</v>
      </c>
      <c r="G55" s="9">
        <f>G56</f>
        <v>1720.2</v>
      </c>
      <c r="H55" s="9"/>
      <c r="I55" s="9">
        <f>I56</f>
        <v>1783.3</v>
      </c>
      <c r="J55" s="125"/>
    </row>
    <row r="56" spans="1:10" ht="24" customHeight="1">
      <c r="A56" s="6" t="s">
        <v>154</v>
      </c>
      <c r="B56" s="12">
        <v>650</v>
      </c>
      <c r="C56" s="12" t="s">
        <v>80</v>
      </c>
      <c r="D56" s="43">
        <v>13</v>
      </c>
      <c r="E56" s="43" t="s">
        <v>141</v>
      </c>
      <c r="F56" s="12">
        <v>244</v>
      </c>
      <c r="G56" s="9">
        <f>24+1386+58.8+100+151.4</f>
        <v>1720.2</v>
      </c>
      <c r="H56" s="9"/>
      <c r="I56" s="9">
        <f>24+1450+59.3+100+150</f>
        <v>1783.3</v>
      </c>
      <c r="J56" s="125"/>
    </row>
    <row r="57" spans="1:10">
      <c r="A57" s="6" t="s">
        <v>46</v>
      </c>
      <c r="B57" s="12">
        <v>650</v>
      </c>
      <c r="C57" s="12" t="s">
        <v>80</v>
      </c>
      <c r="D57" s="43">
        <v>13</v>
      </c>
      <c r="E57" s="43" t="s">
        <v>141</v>
      </c>
      <c r="F57" s="12">
        <v>800</v>
      </c>
      <c r="G57" s="9">
        <f>G58</f>
        <v>150</v>
      </c>
      <c r="H57" s="9"/>
      <c r="I57" s="9">
        <f>I58</f>
        <v>150</v>
      </c>
      <c r="J57" s="125"/>
    </row>
    <row r="58" spans="1:10">
      <c r="A58" s="6" t="s">
        <v>47</v>
      </c>
      <c r="B58" s="12">
        <v>650</v>
      </c>
      <c r="C58" s="12" t="s">
        <v>80</v>
      </c>
      <c r="D58" s="43">
        <v>13</v>
      </c>
      <c r="E58" s="43" t="s">
        <v>141</v>
      </c>
      <c r="F58" s="12">
        <v>850</v>
      </c>
      <c r="G58" s="9">
        <f>G59</f>
        <v>150</v>
      </c>
      <c r="H58" s="9"/>
      <c r="I58" s="9">
        <f>I59</f>
        <v>150</v>
      </c>
      <c r="J58" s="125"/>
    </row>
    <row r="59" spans="1:10">
      <c r="A59" s="6" t="s">
        <v>48</v>
      </c>
      <c r="B59" s="12">
        <v>650</v>
      </c>
      <c r="C59" s="12" t="s">
        <v>80</v>
      </c>
      <c r="D59" s="43">
        <v>13</v>
      </c>
      <c r="E59" s="43" t="s">
        <v>141</v>
      </c>
      <c r="F59" s="12">
        <v>852</v>
      </c>
      <c r="G59" s="9">
        <v>150</v>
      </c>
      <c r="H59" s="9"/>
      <c r="I59" s="9">
        <v>150</v>
      </c>
      <c r="J59" s="125"/>
    </row>
    <row r="60" spans="1:10">
      <c r="A60" s="6" t="s">
        <v>110</v>
      </c>
      <c r="B60" s="12" t="s">
        <v>90</v>
      </c>
      <c r="C60" s="12" t="s">
        <v>80</v>
      </c>
      <c r="D60" s="43" t="s">
        <v>107</v>
      </c>
      <c r="E60" s="108">
        <v>6000999</v>
      </c>
      <c r="F60" s="44"/>
      <c r="G60" s="37">
        <f>G61</f>
        <v>1313.8</v>
      </c>
      <c r="H60" s="10"/>
      <c r="I60" s="9">
        <f>I61</f>
        <v>2677.6</v>
      </c>
      <c r="J60" s="10"/>
    </row>
    <row r="61" spans="1:10">
      <c r="A61" s="6" t="s">
        <v>53</v>
      </c>
      <c r="B61" s="12" t="s">
        <v>90</v>
      </c>
      <c r="C61" s="12" t="s">
        <v>80</v>
      </c>
      <c r="D61" s="43" t="s">
        <v>107</v>
      </c>
      <c r="E61" s="103">
        <v>6000999</v>
      </c>
      <c r="F61" s="103">
        <v>870</v>
      </c>
      <c r="G61" s="9">
        <v>1313.8</v>
      </c>
      <c r="H61" s="10"/>
      <c r="I61" s="9">
        <v>2677.6</v>
      </c>
      <c r="J61" s="10"/>
    </row>
    <row r="62" spans="1:10" ht="16.5" customHeight="1">
      <c r="A62" s="13" t="s">
        <v>10</v>
      </c>
      <c r="B62" s="14">
        <v>650</v>
      </c>
      <c r="C62" s="14" t="s">
        <v>81</v>
      </c>
      <c r="D62" s="40"/>
      <c r="E62" s="40"/>
      <c r="F62" s="14"/>
      <c r="G62" s="15">
        <f>G63</f>
        <v>788</v>
      </c>
      <c r="H62" s="15">
        <f t="shared" ref="H62:J73" si="1">G62</f>
        <v>788</v>
      </c>
      <c r="I62" s="15">
        <f>I63</f>
        <v>788</v>
      </c>
      <c r="J62" s="15">
        <f t="shared" si="1"/>
        <v>788</v>
      </c>
    </row>
    <row r="63" spans="1:10" ht="16.5" customHeight="1">
      <c r="A63" s="25" t="s">
        <v>11</v>
      </c>
      <c r="B63" s="41">
        <v>650</v>
      </c>
      <c r="C63" s="41" t="s">
        <v>81</v>
      </c>
      <c r="D63" s="42" t="s">
        <v>83</v>
      </c>
      <c r="E63" s="42"/>
      <c r="F63" s="41"/>
      <c r="G63" s="29">
        <f>G64</f>
        <v>788</v>
      </c>
      <c r="H63" s="29">
        <f t="shared" si="1"/>
        <v>788</v>
      </c>
      <c r="I63" s="29">
        <f>I64</f>
        <v>788</v>
      </c>
      <c r="J63" s="29">
        <f t="shared" si="1"/>
        <v>788</v>
      </c>
    </row>
    <row r="64" spans="1:10" ht="15.75" customHeight="1">
      <c r="A64" s="110" t="s">
        <v>156</v>
      </c>
      <c r="B64" s="12">
        <v>650</v>
      </c>
      <c r="C64" s="12" t="s">
        <v>81</v>
      </c>
      <c r="D64" s="43" t="s">
        <v>83</v>
      </c>
      <c r="E64" s="68" t="s">
        <v>157</v>
      </c>
      <c r="F64" s="12"/>
      <c r="G64" s="9">
        <f>G65</f>
        <v>788</v>
      </c>
      <c r="H64" s="9">
        <f t="shared" si="1"/>
        <v>788</v>
      </c>
      <c r="I64" s="9">
        <f>I65</f>
        <v>788</v>
      </c>
      <c r="J64" s="9">
        <f t="shared" si="1"/>
        <v>788</v>
      </c>
    </row>
    <row r="65" spans="1:10" ht="27.95" customHeight="1">
      <c r="A65" s="6" t="s">
        <v>54</v>
      </c>
      <c r="B65" s="12">
        <v>650</v>
      </c>
      <c r="C65" s="12" t="s">
        <v>81</v>
      </c>
      <c r="D65" s="43" t="s">
        <v>83</v>
      </c>
      <c r="E65" s="43" t="s">
        <v>142</v>
      </c>
      <c r="F65" s="12"/>
      <c r="G65" s="9">
        <f>G66+G70</f>
        <v>788</v>
      </c>
      <c r="H65" s="9">
        <f t="shared" si="1"/>
        <v>788</v>
      </c>
      <c r="I65" s="9">
        <f>I66+I70</f>
        <v>788</v>
      </c>
      <c r="J65" s="9">
        <f t="shared" si="1"/>
        <v>788</v>
      </c>
    </row>
    <row r="66" spans="1:10" ht="63.95" customHeight="1">
      <c r="A66" s="6" t="s">
        <v>40</v>
      </c>
      <c r="B66" s="12">
        <v>650</v>
      </c>
      <c r="C66" s="12" t="s">
        <v>81</v>
      </c>
      <c r="D66" s="43" t="s">
        <v>83</v>
      </c>
      <c r="E66" s="43" t="s">
        <v>142</v>
      </c>
      <c r="F66" s="12">
        <v>100</v>
      </c>
      <c r="G66" s="9">
        <f>G67</f>
        <v>651</v>
      </c>
      <c r="H66" s="9">
        <f t="shared" si="1"/>
        <v>651</v>
      </c>
      <c r="I66" s="9">
        <f>I67</f>
        <v>661</v>
      </c>
      <c r="J66" s="9">
        <f t="shared" si="1"/>
        <v>661</v>
      </c>
    </row>
    <row r="67" spans="1:10" ht="27.95" customHeight="1">
      <c r="A67" s="6" t="s">
        <v>42</v>
      </c>
      <c r="B67" s="12">
        <v>650</v>
      </c>
      <c r="C67" s="12" t="s">
        <v>81</v>
      </c>
      <c r="D67" s="43" t="s">
        <v>83</v>
      </c>
      <c r="E67" s="43" t="s">
        <v>142</v>
      </c>
      <c r="F67" s="12">
        <v>120</v>
      </c>
      <c r="G67" s="9">
        <f>G68+G69</f>
        <v>651</v>
      </c>
      <c r="H67" s="9">
        <f t="shared" si="1"/>
        <v>651</v>
      </c>
      <c r="I67" s="9">
        <f>I68+I69</f>
        <v>661</v>
      </c>
      <c r="J67" s="9">
        <f t="shared" si="1"/>
        <v>661</v>
      </c>
    </row>
    <row r="68" spans="1:10" ht="38.25">
      <c r="A68" s="6" t="s">
        <v>150</v>
      </c>
      <c r="B68" s="12">
        <v>650</v>
      </c>
      <c r="C68" s="12" t="s">
        <v>81</v>
      </c>
      <c r="D68" s="43" t="s">
        <v>83</v>
      </c>
      <c r="E68" s="43" t="s">
        <v>142</v>
      </c>
      <c r="F68" s="12">
        <v>121</v>
      </c>
      <c r="G68" s="9">
        <f>500+151</f>
        <v>651</v>
      </c>
      <c r="H68" s="9">
        <f t="shared" si="1"/>
        <v>651</v>
      </c>
      <c r="I68" s="9">
        <f>500+151</f>
        <v>651</v>
      </c>
      <c r="J68" s="9">
        <f t="shared" si="1"/>
        <v>651</v>
      </c>
    </row>
    <row r="69" spans="1:10" ht="38.25">
      <c r="A69" s="6" t="s">
        <v>151</v>
      </c>
      <c r="B69" s="12" t="s">
        <v>90</v>
      </c>
      <c r="C69" s="12" t="s">
        <v>81</v>
      </c>
      <c r="D69" s="43" t="s">
        <v>83</v>
      </c>
      <c r="E69" s="43" t="s">
        <v>142</v>
      </c>
      <c r="F69" s="12" t="s">
        <v>108</v>
      </c>
      <c r="G69" s="9">
        <v>0</v>
      </c>
      <c r="H69" s="9">
        <v>0</v>
      </c>
      <c r="I69" s="9">
        <v>10</v>
      </c>
      <c r="J69" s="9">
        <f>I69</f>
        <v>10</v>
      </c>
    </row>
    <row r="70" spans="1:10" ht="27.95" customHeight="1">
      <c r="A70" s="6" t="s">
        <v>152</v>
      </c>
      <c r="B70" s="12">
        <v>650</v>
      </c>
      <c r="C70" s="12" t="s">
        <v>81</v>
      </c>
      <c r="D70" s="43" t="s">
        <v>83</v>
      </c>
      <c r="E70" s="43" t="s">
        <v>142</v>
      </c>
      <c r="F70" s="12">
        <v>200</v>
      </c>
      <c r="G70" s="9">
        <f>G71</f>
        <v>137</v>
      </c>
      <c r="H70" s="9">
        <f t="shared" si="1"/>
        <v>137</v>
      </c>
      <c r="I70" s="9">
        <f>I71</f>
        <v>127</v>
      </c>
      <c r="J70" s="9">
        <f t="shared" si="1"/>
        <v>127</v>
      </c>
    </row>
    <row r="71" spans="1:10" ht="27.95" customHeight="1">
      <c r="A71" s="6" t="s">
        <v>153</v>
      </c>
      <c r="B71" s="12">
        <v>650</v>
      </c>
      <c r="C71" s="12" t="s">
        <v>81</v>
      </c>
      <c r="D71" s="43" t="s">
        <v>83</v>
      </c>
      <c r="E71" s="43" t="s">
        <v>142</v>
      </c>
      <c r="F71" s="12">
        <v>240</v>
      </c>
      <c r="G71" s="9">
        <f>G72+G73</f>
        <v>137</v>
      </c>
      <c r="H71" s="9">
        <f t="shared" si="1"/>
        <v>137</v>
      </c>
      <c r="I71" s="9">
        <f>I72+I73</f>
        <v>127</v>
      </c>
      <c r="J71" s="9">
        <f t="shared" si="1"/>
        <v>127</v>
      </c>
    </row>
    <row r="72" spans="1:10" ht="27.95" customHeight="1">
      <c r="A72" s="6" t="s">
        <v>55</v>
      </c>
      <c r="B72" s="12">
        <v>650</v>
      </c>
      <c r="C72" s="12" t="s">
        <v>81</v>
      </c>
      <c r="D72" s="43" t="s">
        <v>83</v>
      </c>
      <c r="E72" s="43" t="s">
        <v>142</v>
      </c>
      <c r="F72" s="12">
        <v>242</v>
      </c>
      <c r="G72" s="9">
        <v>17</v>
      </c>
      <c r="H72" s="9">
        <f t="shared" si="1"/>
        <v>17</v>
      </c>
      <c r="I72" s="9">
        <v>17</v>
      </c>
      <c r="J72" s="9">
        <f t="shared" si="1"/>
        <v>17</v>
      </c>
    </row>
    <row r="73" spans="1:10" ht="27.95" customHeight="1">
      <c r="A73" s="6" t="s">
        <v>154</v>
      </c>
      <c r="B73" s="12">
        <v>650</v>
      </c>
      <c r="C73" s="12" t="s">
        <v>81</v>
      </c>
      <c r="D73" s="43" t="s">
        <v>83</v>
      </c>
      <c r="E73" s="43" t="s">
        <v>142</v>
      </c>
      <c r="F73" s="12">
        <v>244</v>
      </c>
      <c r="G73" s="9">
        <f>60+5+7+25+23</f>
        <v>120</v>
      </c>
      <c r="H73" s="9">
        <f t="shared" si="1"/>
        <v>120</v>
      </c>
      <c r="I73" s="9">
        <f>70+5+7+28</f>
        <v>110</v>
      </c>
      <c r="J73" s="9">
        <f t="shared" si="1"/>
        <v>110</v>
      </c>
    </row>
    <row r="74" spans="1:10" ht="16.5" customHeight="1">
      <c r="A74" s="26" t="s">
        <v>12</v>
      </c>
      <c r="B74" s="14">
        <v>650</v>
      </c>
      <c r="C74" s="14" t="s">
        <v>83</v>
      </c>
      <c r="D74" s="40"/>
      <c r="E74" s="40"/>
      <c r="F74" s="14"/>
      <c r="G74" s="15">
        <f>G75+G90</f>
        <v>456</v>
      </c>
      <c r="H74" s="15">
        <f>H75</f>
        <v>135</v>
      </c>
      <c r="I74" s="15">
        <f>I75+I90</f>
        <v>145</v>
      </c>
      <c r="J74" s="15">
        <f>J75</f>
        <v>145</v>
      </c>
    </row>
    <row r="75" spans="1:10" ht="16.5" customHeight="1">
      <c r="A75" s="27" t="s">
        <v>13</v>
      </c>
      <c r="B75" s="41">
        <v>650</v>
      </c>
      <c r="C75" s="41" t="s">
        <v>83</v>
      </c>
      <c r="D75" s="42" t="s">
        <v>82</v>
      </c>
      <c r="E75" s="42"/>
      <c r="F75" s="41"/>
      <c r="G75" s="29">
        <f>G76</f>
        <v>135</v>
      </c>
      <c r="H75" s="29">
        <f>H76</f>
        <v>135</v>
      </c>
      <c r="I75" s="29">
        <f>I76</f>
        <v>145</v>
      </c>
      <c r="J75" s="29">
        <f>J76</f>
        <v>145</v>
      </c>
    </row>
    <row r="76" spans="1:10" ht="16.5" customHeight="1">
      <c r="A76" s="110" t="s">
        <v>156</v>
      </c>
      <c r="B76" s="46" t="s">
        <v>90</v>
      </c>
      <c r="C76" s="49" t="s">
        <v>83</v>
      </c>
      <c r="D76" s="24" t="s">
        <v>82</v>
      </c>
      <c r="E76" s="75" t="s">
        <v>157</v>
      </c>
      <c r="F76" s="46"/>
      <c r="G76" s="33">
        <f>G77</f>
        <v>135</v>
      </c>
      <c r="H76" s="33">
        <f t="shared" ref="H76:J89" si="2">G76</f>
        <v>135</v>
      </c>
      <c r="I76" s="33">
        <f>I77</f>
        <v>145</v>
      </c>
      <c r="J76" s="33">
        <f t="shared" si="2"/>
        <v>145</v>
      </c>
    </row>
    <row r="77" spans="1:10" ht="27.95" hidden="1" customHeight="1">
      <c r="A77" s="19" t="s">
        <v>56</v>
      </c>
      <c r="B77" s="12">
        <v>650</v>
      </c>
      <c r="C77" s="12" t="s">
        <v>83</v>
      </c>
      <c r="D77" s="43" t="s">
        <v>82</v>
      </c>
      <c r="E77" s="107" t="s">
        <v>89</v>
      </c>
      <c r="F77" s="12"/>
      <c r="G77" s="9">
        <f>G78+G86</f>
        <v>135</v>
      </c>
      <c r="H77" s="9">
        <f t="shared" si="2"/>
        <v>135</v>
      </c>
      <c r="I77" s="9">
        <f>I78+I86</f>
        <v>145</v>
      </c>
      <c r="J77" s="9">
        <f t="shared" si="2"/>
        <v>145</v>
      </c>
    </row>
    <row r="78" spans="1:10" ht="39.75" customHeight="1">
      <c r="A78" s="19" t="s">
        <v>57</v>
      </c>
      <c r="B78" s="12">
        <v>650</v>
      </c>
      <c r="C78" s="12" t="s">
        <v>83</v>
      </c>
      <c r="D78" s="43" t="s">
        <v>82</v>
      </c>
      <c r="E78" s="43" t="s">
        <v>212</v>
      </c>
      <c r="F78" s="12"/>
      <c r="G78" s="9">
        <f>G79+G82</f>
        <v>95</v>
      </c>
      <c r="H78" s="9">
        <f t="shared" si="2"/>
        <v>95</v>
      </c>
      <c r="I78" s="9">
        <f>I79+I82</f>
        <v>105</v>
      </c>
      <c r="J78" s="9">
        <f t="shared" si="2"/>
        <v>105</v>
      </c>
    </row>
    <row r="79" spans="1:10" ht="63.95" hidden="1" customHeight="1">
      <c r="A79" s="23" t="s">
        <v>40</v>
      </c>
      <c r="B79" s="12" t="s">
        <v>90</v>
      </c>
      <c r="C79" s="49" t="s">
        <v>83</v>
      </c>
      <c r="D79" s="24" t="s">
        <v>82</v>
      </c>
      <c r="E79" s="43" t="s">
        <v>212</v>
      </c>
      <c r="F79" s="12" t="s">
        <v>91</v>
      </c>
      <c r="G79" s="9">
        <f>G80</f>
        <v>0</v>
      </c>
      <c r="H79" s="9">
        <f t="shared" si="2"/>
        <v>0</v>
      </c>
      <c r="I79" s="9">
        <f>I80</f>
        <v>0</v>
      </c>
      <c r="J79" s="9">
        <f t="shared" si="2"/>
        <v>0</v>
      </c>
    </row>
    <row r="80" spans="1:10" ht="27.95" hidden="1" customHeight="1">
      <c r="A80" s="19" t="s">
        <v>41</v>
      </c>
      <c r="B80" s="12">
        <v>650</v>
      </c>
      <c r="C80" s="12" t="s">
        <v>83</v>
      </c>
      <c r="D80" s="43" t="s">
        <v>82</v>
      </c>
      <c r="E80" s="43" t="s">
        <v>212</v>
      </c>
      <c r="F80" s="12">
        <v>120</v>
      </c>
      <c r="G80" s="9">
        <f>G81</f>
        <v>0</v>
      </c>
      <c r="H80" s="9">
        <f t="shared" si="2"/>
        <v>0</v>
      </c>
      <c r="I80" s="9">
        <f>I81</f>
        <v>0</v>
      </c>
      <c r="J80" s="9">
        <f t="shared" si="2"/>
        <v>0</v>
      </c>
    </row>
    <row r="81" spans="1:10" ht="38.25" hidden="1">
      <c r="A81" s="19" t="s">
        <v>150</v>
      </c>
      <c r="B81" s="12">
        <v>650</v>
      </c>
      <c r="C81" s="12" t="s">
        <v>83</v>
      </c>
      <c r="D81" s="43" t="s">
        <v>82</v>
      </c>
      <c r="E81" s="43" t="s">
        <v>212</v>
      </c>
      <c r="F81" s="12">
        <v>121</v>
      </c>
      <c r="G81" s="9"/>
      <c r="H81" s="9">
        <f t="shared" si="2"/>
        <v>0</v>
      </c>
      <c r="I81" s="9"/>
      <c r="J81" s="9">
        <f t="shared" si="2"/>
        <v>0</v>
      </c>
    </row>
    <row r="82" spans="1:10" ht="27.95" customHeight="1">
      <c r="A82" s="19" t="s">
        <v>152</v>
      </c>
      <c r="B82" s="12">
        <v>650</v>
      </c>
      <c r="C82" s="12" t="s">
        <v>83</v>
      </c>
      <c r="D82" s="43" t="s">
        <v>82</v>
      </c>
      <c r="E82" s="43" t="s">
        <v>212</v>
      </c>
      <c r="F82" s="12">
        <v>200</v>
      </c>
      <c r="G82" s="9">
        <f>G83</f>
        <v>95</v>
      </c>
      <c r="H82" s="9">
        <f t="shared" si="2"/>
        <v>95</v>
      </c>
      <c r="I82" s="9">
        <f>I83</f>
        <v>105</v>
      </c>
      <c r="J82" s="9">
        <f t="shared" si="2"/>
        <v>105</v>
      </c>
    </row>
    <row r="83" spans="1:10" ht="27.95" customHeight="1">
      <c r="A83" s="19" t="s">
        <v>153</v>
      </c>
      <c r="B83" s="12">
        <v>650</v>
      </c>
      <c r="C83" s="12" t="s">
        <v>83</v>
      </c>
      <c r="D83" s="43" t="s">
        <v>82</v>
      </c>
      <c r="E83" s="43" t="s">
        <v>212</v>
      </c>
      <c r="F83" s="12">
        <v>240</v>
      </c>
      <c r="G83" s="9">
        <f>G84+G85</f>
        <v>95</v>
      </c>
      <c r="H83" s="9">
        <f t="shared" si="2"/>
        <v>95</v>
      </c>
      <c r="I83" s="9">
        <f>I84+I85</f>
        <v>105</v>
      </c>
      <c r="J83" s="9">
        <f t="shared" si="2"/>
        <v>105</v>
      </c>
    </row>
    <row r="84" spans="1:10" ht="27.95" hidden="1" customHeight="1">
      <c r="A84" s="20" t="s">
        <v>55</v>
      </c>
      <c r="B84" s="12">
        <v>650</v>
      </c>
      <c r="C84" s="12" t="s">
        <v>83</v>
      </c>
      <c r="D84" s="43" t="s">
        <v>82</v>
      </c>
      <c r="E84" s="43" t="s">
        <v>212</v>
      </c>
      <c r="F84" s="12">
        <v>242</v>
      </c>
      <c r="G84" s="9">
        <v>0</v>
      </c>
      <c r="H84" s="9">
        <f t="shared" si="2"/>
        <v>0</v>
      </c>
      <c r="I84" s="9">
        <v>0</v>
      </c>
      <c r="J84" s="9">
        <f t="shared" si="2"/>
        <v>0</v>
      </c>
    </row>
    <row r="85" spans="1:10" ht="27.95" customHeight="1">
      <c r="A85" s="19" t="s">
        <v>154</v>
      </c>
      <c r="B85" s="12">
        <v>650</v>
      </c>
      <c r="C85" s="12" t="s">
        <v>83</v>
      </c>
      <c r="D85" s="43" t="s">
        <v>82</v>
      </c>
      <c r="E85" s="43" t="s">
        <v>212</v>
      </c>
      <c r="F85" s="12">
        <v>244</v>
      </c>
      <c r="G85" s="9">
        <v>95</v>
      </c>
      <c r="H85" s="9">
        <f t="shared" si="2"/>
        <v>95</v>
      </c>
      <c r="I85" s="9">
        <v>105</v>
      </c>
      <c r="J85" s="9">
        <f t="shared" si="2"/>
        <v>105</v>
      </c>
    </row>
    <row r="86" spans="1:10" ht="38.1" customHeight="1">
      <c r="A86" s="19" t="s">
        <v>58</v>
      </c>
      <c r="B86" s="12">
        <v>650</v>
      </c>
      <c r="C86" s="12" t="s">
        <v>83</v>
      </c>
      <c r="D86" s="43" t="s">
        <v>82</v>
      </c>
      <c r="E86" s="43" t="s">
        <v>213</v>
      </c>
      <c r="F86" s="12"/>
      <c r="G86" s="9">
        <f>G87</f>
        <v>40</v>
      </c>
      <c r="H86" s="9">
        <f t="shared" si="2"/>
        <v>40</v>
      </c>
      <c r="I86" s="9">
        <f>I87</f>
        <v>40</v>
      </c>
      <c r="J86" s="9">
        <f t="shared" si="2"/>
        <v>40</v>
      </c>
    </row>
    <row r="87" spans="1:10" ht="27.95" customHeight="1">
      <c r="A87" s="19" t="s">
        <v>152</v>
      </c>
      <c r="B87" s="12">
        <v>650</v>
      </c>
      <c r="C87" s="12" t="s">
        <v>83</v>
      </c>
      <c r="D87" s="43" t="s">
        <v>82</v>
      </c>
      <c r="E87" s="43" t="s">
        <v>213</v>
      </c>
      <c r="F87" s="12">
        <v>200</v>
      </c>
      <c r="G87" s="9">
        <f>G88</f>
        <v>40</v>
      </c>
      <c r="H87" s="9">
        <f t="shared" si="2"/>
        <v>40</v>
      </c>
      <c r="I87" s="9">
        <f>I88</f>
        <v>40</v>
      </c>
      <c r="J87" s="9">
        <f t="shared" si="2"/>
        <v>40</v>
      </c>
    </row>
    <row r="88" spans="1:10" ht="27.95" customHeight="1">
      <c r="A88" s="19" t="s">
        <v>153</v>
      </c>
      <c r="B88" s="12">
        <v>650</v>
      </c>
      <c r="C88" s="12" t="s">
        <v>83</v>
      </c>
      <c r="D88" s="43" t="s">
        <v>82</v>
      </c>
      <c r="E88" s="43" t="s">
        <v>213</v>
      </c>
      <c r="F88" s="12">
        <v>240</v>
      </c>
      <c r="G88" s="9">
        <f>G89</f>
        <v>40</v>
      </c>
      <c r="H88" s="9">
        <f t="shared" si="2"/>
        <v>40</v>
      </c>
      <c r="I88" s="9">
        <f>I89</f>
        <v>40</v>
      </c>
      <c r="J88" s="9">
        <f t="shared" si="2"/>
        <v>40</v>
      </c>
    </row>
    <row r="89" spans="1:10" ht="27.95" customHeight="1">
      <c r="A89" s="19" t="s">
        <v>154</v>
      </c>
      <c r="B89" s="12">
        <v>650</v>
      </c>
      <c r="C89" s="12" t="s">
        <v>83</v>
      </c>
      <c r="D89" s="43" t="s">
        <v>82</v>
      </c>
      <c r="E89" s="43" t="s">
        <v>213</v>
      </c>
      <c r="F89" s="12">
        <v>244</v>
      </c>
      <c r="G89" s="9">
        <v>40</v>
      </c>
      <c r="H89" s="9">
        <f t="shared" si="2"/>
        <v>40</v>
      </c>
      <c r="I89" s="9">
        <v>40</v>
      </c>
      <c r="J89" s="9">
        <f t="shared" si="2"/>
        <v>40</v>
      </c>
    </row>
    <row r="90" spans="1:10" ht="27.95" customHeight="1">
      <c r="A90" s="28" t="s">
        <v>14</v>
      </c>
      <c r="B90" s="41">
        <v>650</v>
      </c>
      <c r="C90" s="41" t="s">
        <v>83</v>
      </c>
      <c r="D90" s="42">
        <v>14</v>
      </c>
      <c r="E90" s="42"/>
      <c r="F90" s="41"/>
      <c r="G90" s="29">
        <f>G91</f>
        <v>321</v>
      </c>
      <c r="H90" s="29"/>
      <c r="I90" s="29">
        <f>I91</f>
        <v>0</v>
      </c>
      <c r="J90" s="29"/>
    </row>
    <row r="91" spans="1:10" s="71" customFormat="1" ht="63.75">
      <c r="A91" s="111" t="s">
        <v>291</v>
      </c>
      <c r="B91" s="67" t="s">
        <v>90</v>
      </c>
      <c r="C91" s="67" t="s">
        <v>83</v>
      </c>
      <c r="D91" s="68" t="s">
        <v>109</v>
      </c>
      <c r="E91" s="68" t="s">
        <v>106</v>
      </c>
      <c r="F91" s="67"/>
      <c r="G91" s="69">
        <f>G92</f>
        <v>321</v>
      </c>
      <c r="H91" s="69"/>
      <c r="I91" s="69">
        <f>I92</f>
        <v>0</v>
      </c>
      <c r="J91" s="69"/>
    </row>
    <row r="92" spans="1:10" ht="79.5" customHeight="1">
      <c r="A92" s="20" t="s">
        <v>292</v>
      </c>
      <c r="B92" s="12">
        <v>650</v>
      </c>
      <c r="C92" s="12" t="s">
        <v>83</v>
      </c>
      <c r="D92" s="43">
        <v>14</v>
      </c>
      <c r="E92" s="68" t="s">
        <v>189</v>
      </c>
      <c r="F92" s="12"/>
      <c r="G92" s="9">
        <f>G94</f>
        <v>321</v>
      </c>
      <c r="H92" s="9"/>
      <c r="I92" s="9">
        <f>I94</f>
        <v>0</v>
      </c>
      <c r="J92" s="9"/>
    </row>
    <row r="93" spans="1:10" ht="102.75" customHeight="1">
      <c r="A93" s="20" t="s">
        <v>293</v>
      </c>
      <c r="B93" s="12">
        <v>650</v>
      </c>
      <c r="C93" s="12" t="s">
        <v>83</v>
      </c>
      <c r="D93" s="43">
        <v>14</v>
      </c>
      <c r="E93" s="68" t="s">
        <v>184</v>
      </c>
      <c r="F93" s="12"/>
      <c r="G93" s="9">
        <f>G94</f>
        <v>321</v>
      </c>
      <c r="H93" s="9"/>
      <c r="I93" s="9">
        <f>I94</f>
        <v>0</v>
      </c>
      <c r="J93" s="9"/>
    </row>
    <row r="94" spans="1:10" ht="27.95" customHeight="1">
      <c r="A94" s="19" t="s">
        <v>152</v>
      </c>
      <c r="B94" s="12">
        <v>650</v>
      </c>
      <c r="C94" s="12" t="s">
        <v>83</v>
      </c>
      <c r="D94" s="43">
        <v>14</v>
      </c>
      <c r="E94" s="68" t="s">
        <v>184</v>
      </c>
      <c r="F94" s="12">
        <v>200</v>
      </c>
      <c r="G94" s="9">
        <f>G95</f>
        <v>321</v>
      </c>
      <c r="H94" s="9"/>
      <c r="I94" s="9">
        <f>I95</f>
        <v>0</v>
      </c>
      <c r="J94" s="9"/>
    </row>
    <row r="95" spans="1:10" ht="27.95" customHeight="1">
      <c r="A95" s="19" t="s">
        <v>153</v>
      </c>
      <c r="B95" s="44">
        <v>650</v>
      </c>
      <c r="C95" s="44" t="s">
        <v>83</v>
      </c>
      <c r="D95" s="45">
        <v>14</v>
      </c>
      <c r="E95" s="68" t="s">
        <v>184</v>
      </c>
      <c r="F95" s="12">
        <v>240</v>
      </c>
      <c r="G95" s="32">
        <f>G96</f>
        <v>321</v>
      </c>
      <c r="H95" s="34"/>
      <c r="I95" s="32">
        <f>I96</f>
        <v>0</v>
      </c>
      <c r="J95" s="34"/>
    </row>
    <row r="96" spans="1:10" ht="27.95" customHeight="1">
      <c r="A96" s="19" t="s">
        <v>154</v>
      </c>
      <c r="B96" s="44" t="s">
        <v>90</v>
      </c>
      <c r="C96" s="44" t="s">
        <v>83</v>
      </c>
      <c r="D96" s="45">
        <v>14</v>
      </c>
      <c r="E96" s="68" t="s">
        <v>184</v>
      </c>
      <c r="F96" s="12">
        <v>244</v>
      </c>
      <c r="G96" s="32">
        <v>321</v>
      </c>
      <c r="H96" s="34"/>
      <c r="I96" s="32">
        <v>0</v>
      </c>
      <c r="J96" s="34"/>
    </row>
    <row r="97" spans="1:10" ht="16.5" customHeight="1">
      <c r="A97" s="13" t="s">
        <v>15</v>
      </c>
      <c r="B97" s="14">
        <v>650</v>
      </c>
      <c r="C97" s="14" t="s">
        <v>82</v>
      </c>
      <c r="D97" s="40"/>
      <c r="E97" s="40"/>
      <c r="F97" s="14"/>
      <c r="G97" s="15">
        <f>G98+G104+G110+G129</f>
        <v>5076.2</v>
      </c>
      <c r="H97" s="15">
        <v>0</v>
      </c>
      <c r="I97" s="15">
        <f>I98+I104+I110+I129</f>
        <v>3559.5</v>
      </c>
      <c r="J97" s="15">
        <v>0</v>
      </c>
    </row>
    <row r="98" spans="1:10" ht="16.5" customHeight="1">
      <c r="A98" s="25" t="s">
        <v>16</v>
      </c>
      <c r="B98" s="41">
        <v>650</v>
      </c>
      <c r="C98" s="41" t="s">
        <v>82</v>
      </c>
      <c r="D98" s="42" t="s">
        <v>80</v>
      </c>
      <c r="E98" s="42"/>
      <c r="F98" s="41"/>
      <c r="G98" s="29">
        <f>G99</f>
        <v>1714.7</v>
      </c>
      <c r="H98" s="29"/>
      <c r="I98" s="29">
        <f>I99</f>
        <v>1426</v>
      </c>
      <c r="J98" s="29"/>
    </row>
    <row r="99" spans="1:10" ht="16.5" customHeight="1">
      <c r="A99" s="110" t="s">
        <v>156</v>
      </c>
      <c r="B99" s="12">
        <v>650</v>
      </c>
      <c r="C99" s="12" t="s">
        <v>82</v>
      </c>
      <c r="D99" s="43" t="s">
        <v>80</v>
      </c>
      <c r="E99" s="43" t="s">
        <v>157</v>
      </c>
      <c r="F99" s="12"/>
      <c r="G99" s="9">
        <f>G100</f>
        <v>1714.7</v>
      </c>
      <c r="H99" s="9"/>
      <c r="I99" s="9">
        <f>I100</f>
        <v>1426</v>
      </c>
      <c r="J99" s="9"/>
    </row>
    <row r="100" spans="1:10" ht="27.95" customHeight="1">
      <c r="A100" s="72" t="s">
        <v>214</v>
      </c>
      <c r="B100" s="12">
        <v>650</v>
      </c>
      <c r="C100" s="12" t="s">
        <v>82</v>
      </c>
      <c r="D100" s="43" t="s">
        <v>80</v>
      </c>
      <c r="E100" s="43" t="s">
        <v>215</v>
      </c>
      <c r="F100" s="12"/>
      <c r="G100" s="9">
        <f>G101</f>
        <v>1714.7</v>
      </c>
      <c r="H100" s="9"/>
      <c r="I100" s="9">
        <f>I101</f>
        <v>1426</v>
      </c>
      <c r="J100" s="9"/>
    </row>
    <row r="101" spans="1:10" ht="27.95" customHeight="1">
      <c r="A101" s="72" t="s">
        <v>43</v>
      </c>
      <c r="B101" s="12">
        <v>650</v>
      </c>
      <c r="C101" s="12" t="s">
        <v>82</v>
      </c>
      <c r="D101" s="43" t="s">
        <v>80</v>
      </c>
      <c r="E101" s="43" t="s">
        <v>215</v>
      </c>
      <c r="F101" s="12">
        <v>200</v>
      </c>
      <c r="G101" s="9">
        <f>G102</f>
        <v>1714.7</v>
      </c>
      <c r="H101" s="9"/>
      <c r="I101" s="9">
        <f>I102</f>
        <v>1426</v>
      </c>
      <c r="J101" s="9"/>
    </row>
    <row r="102" spans="1:10" ht="27.95" customHeight="1">
      <c r="A102" s="72" t="s">
        <v>44</v>
      </c>
      <c r="B102" s="12">
        <v>650</v>
      </c>
      <c r="C102" s="12" t="s">
        <v>82</v>
      </c>
      <c r="D102" s="43" t="s">
        <v>80</v>
      </c>
      <c r="E102" s="43" t="s">
        <v>215</v>
      </c>
      <c r="F102" s="12">
        <v>240</v>
      </c>
      <c r="G102" s="9">
        <f>G103</f>
        <v>1714.7</v>
      </c>
      <c r="H102" s="9"/>
      <c r="I102" s="9">
        <f>I103</f>
        <v>1426</v>
      </c>
      <c r="J102" s="9"/>
    </row>
    <row r="103" spans="1:10" ht="27.95" customHeight="1">
      <c r="A103" s="72" t="s">
        <v>45</v>
      </c>
      <c r="B103" s="12">
        <v>650</v>
      </c>
      <c r="C103" s="12" t="s">
        <v>82</v>
      </c>
      <c r="D103" s="43" t="s">
        <v>80</v>
      </c>
      <c r="E103" s="43" t="s">
        <v>215</v>
      </c>
      <c r="F103" s="12">
        <v>244</v>
      </c>
      <c r="G103" s="9">
        <v>1714.7</v>
      </c>
      <c r="H103" s="9"/>
      <c r="I103" s="9">
        <v>1426</v>
      </c>
      <c r="J103" s="9"/>
    </row>
    <row r="104" spans="1:10" ht="16.5" customHeight="1">
      <c r="A104" s="25" t="s">
        <v>17</v>
      </c>
      <c r="B104" s="41">
        <v>650</v>
      </c>
      <c r="C104" s="41" t="s">
        <v>82</v>
      </c>
      <c r="D104" s="42" t="s">
        <v>84</v>
      </c>
      <c r="E104" s="41"/>
      <c r="F104" s="41"/>
      <c r="G104" s="29">
        <f>G105</f>
        <v>1000</v>
      </c>
      <c r="H104" s="30"/>
      <c r="I104" s="29">
        <f>I105</f>
        <v>0</v>
      </c>
      <c r="J104" s="30"/>
    </row>
    <row r="105" spans="1:10" ht="51">
      <c r="A105" s="110" t="s">
        <v>294</v>
      </c>
      <c r="B105" s="12">
        <v>650</v>
      </c>
      <c r="C105" s="12" t="s">
        <v>82</v>
      </c>
      <c r="D105" s="43" t="s">
        <v>84</v>
      </c>
      <c r="E105" s="67" t="s">
        <v>163</v>
      </c>
      <c r="F105" s="12"/>
      <c r="G105" s="9">
        <f>G106</f>
        <v>1000</v>
      </c>
      <c r="H105" s="35"/>
      <c r="I105" s="9">
        <f>I106</f>
        <v>0</v>
      </c>
      <c r="J105" s="35"/>
    </row>
    <row r="106" spans="1:10" ht="114.75" customHeight="1">
      <c r="A106" s="116" t="s">
        <v>295</v>
      </c>
      <c r="B106" s="12">
        <v>650</v>
      </c>
      <c r="C106" s="12" t="s">
        <v>82</v>
      </c>
      <c r="D106" s="43" t="s">
        <v>84</v>
      </c>
      <c r="E106" s="67" t="s">
        <v>192</v>
      </c>
      <c r="F106" s="12"/>
      <c r="G106" s="9">
        <f>G107</f>
        <v>1000</v>
      </c>
      <c r="H106" s="35"/>
      <c r="I106" s="9">
        <f>I107</f>
        <v>0</v>
      </c>
      <c r="J106" s="35"/>
    </row>
    <row r="107" spans="1:10" ht="127.5" customHeight="1">
      <c r="A107" s="6" t="s">
        <v>296</v>
      </c>
      <c r="B107" s="12">
        <v>650</v>
      </c>
      <c r="C107" s="12" t="s">
        <v>82</v>
      </c>
      <c r="D107" s="43" t="s">
        <v>84</v>
      </c>
      <c r="E107" s="12" t="s">
        <v>216</v>
      </c>
      <c r="F107" s="12"/>
      <c r="G107" s="9">
        <f>G108</f>
        <v>1000</v>
      </c>
      <c r="H107" s="35"/>
      <c r="I107" s="9">
        <f>I109</f>
        <v>0</v>
      </c>
      <c r="J107" s="35"/>
    </row>
    <row r="108" spans="1:10" ht="16.5" customHeight="1">
      <c r="A108" s="6" t="s">
        <v>46</v>
      </c>
      <c r="B108" s="12">
        <v>650</v>
      </c>
      <c r="C108" s="12" t="s">
        <v>82</v>
      </c>
      <c r="D108" s="43" t="s">
        <v>84</v>
      </c>
      <c r="E108" s="12" t="s">
        <v>216</v>
      </c>
      <c r="F108" s="12">
        <v>800</v>
      </c>
      <c r="G108" s="9">
        <f>G109</f>
        <v>1000</v>
      </c>
      <c r="H108" s="35"/>
      <c r="I108" s="9">
        <f>I109</f>
        <v>0</v>
      </c>
      <c r="J108" s="35"/>
    </row>
    <row r="109" spans="1:10" ht="51.95" customHeight="1">
      <c r="A109" s="6" t="s">
        <v>60</v>
      </c>
      <c r="B109" s="12">
        <v>650</v>
      </c>
      <c r="C109" s="12" t="s">
        <v>82</v>
      </c>
      <c r="D109" s="43" t="s">
        <v>84</v>
      </c>
      <c r="E109" s="12" t="s">
        <v>216</v>
      </c>
      <c r="F109" s="12">
        <v>810</v>
      </c>
      <c r="G109" s="9">
        <v>1000</v>
      </c>
      <c r="H109" s="35"/>
      <c r="I109" s="9">
        <v>0</v>
      </c>
      <c r="J109" s="35"/>
    </row>
    <row r="110" spans="1:10" ht="16.5" customHeight="1">
      <c r="A110" s="25" t="s">
        <v>18</v>
      </c>
      <c r="B110" s="41">
        <v>650</v>
      </c>
      <c r="C110" s="41" t="s">
        <v>82</v>
      </c>
      <c r="D110" s="42" t="s">
        <v>85</v>
      </c>
      <c r="E110" s="42"/>
      <c r="F110" s="41"/>
      <c r="G110" s="29">
        <f>G123+G117</f>
        <v>1939</v>
      </c>
      <c r="H110" s="30"/>
      <c r="I110" s="29">
        <f>I123+I117</f>
        <v>1561</v>
      </c>
      <c r="J110" s="30"/>
    </row>
    <row r="111" spans="1:10" ht="16.5" hidden="1" customHeight="1">
      <c r="A111" s="6" t="s">
        <v>61</v>
      </c>
      <c r="B111" s="12">
        <v>650</v>
      </c>
      <c r="C111" s="12" t="s">
        <v>82</v>
      </c>
      <c r="D111" s="43" t="s">
        <v>85</v>
      </c>
      <c r="E111" s="43">
        <v>3150000</v>
      </c>
      <c r="F111" s="12"/>
      <c r="G111" s="9">
        <f>G112</f>
        <v>0</v>
      </c>
      <c r="H111" s="31"/>
      <c r="I111" s="9">
        <f>I112</f>
        <v>0</v>
      </c>
      <c r="J111" s="31"/>
    </row>
    <row r="112" spans="1:10" ht="16.5" hidden="1" customHeight="1">
      <c r="A112" s="6" t="s">
        <v>62</v>
      </c>
      <c r="B112" s="12">
        <v>650</v>
      </c>
      <c r="C112" s="12" t="s">
        <v>82</v>
      </c>
      <c r="D112" s="43" t="s">
        <v>85</v>
      </c>
      <c r="E112" s="43">
        <v>3150100</v>
      </c>
      <c r="F112" s="12"/>
      <c r="G112" s="9">
        <f>G113</f>
        <v>0</v>
      </c>
      <c r="H112" s="31"/>
      <c r="I112" s="9">
        <f>I113</f>
        <v>0</v>
      </c>
      <c r="J112" s="31"/>
    </row>
    <row r="113" spans="1:10" ht="16.5" hidden="1" customHeight="1">
      <c r="A113" s="6" t="s">
        <v>63</v>
      </c>
      <c r="B113" s="12">
        <v>650</v>
      </c>
      <c r="C113" s="12" t="s">
        <v>82</v>
      </c>
      <c r="D113" s="43" t="s">
        <v>85</v>
      </c>
      <c r="E113" s="43">
        <v>3150102</v>
      </c>
      <c r="F113" s="12"/>
      <c r="G113" s="9">
        <f>G114</f>
        <v>0</v>
      </c>
      <c r="H113" s="31"/>
      <c r="I113" s="9">
        <f>I114</f>
        <v>0</v>
      </c>
      <c r="J113" s="31"/>
    </row>
    <row r="114" spans="1:10" ht="27.95" hidden="1" customHeight="1">
      <c r="A114" s="6" t="s">
        <v>43</v>
      </c>
      <c r="B114" s="12">
        <v>650</v>
      </c>
      <c r="C114" s="12" t="s">
        <v>82</v>
      </c>
      <c r="D114" s="43" t="s">
        <v>85</v>
      </c>
      <c r="E114" s="43">
        <v>3150102</v>
      </c>
      <c r="F114" s="12">
        <v>200</v>
      </c>
      <c r="G114" s="9">
        <f>G115</f>
        <v>0</v>
      </c>
      <c r="H114" s="31"/>
      <c r="I114" s="9">
        <f>I115</f>
        <v>0</v>
      </c>
      <c r="J114" s="31"/>
    </row>
    <row r="115" spans="1:10" ht="27.95" hidden="1" customHeight="1">
      <c r="A115" s="6" t="s">
        <v>44</v>
      </c>
      <c r="B115" s="12">
        <v>650</v>
      </c>
      <c r="C115" s="12" t="s">
        <v>82</v>
      </c>
      <c r="D115" s="43" t="s">
        <v>85</v>
      </c>
      <c r="E115" s="43">
        <v>3150102</v>
      </c>
      <c r="F115" s="12">
        <v>240</v>
      </c>
      <c r="G115" s="9">
        <f>G116</f>
        <v>0</v>
      </c>
      <c r="H115" s="31"/>
      <c r="I115" s="9">
        <f>I116</f>
        <v>0</v>
      </c>
      <c r="J115" s="31"/>
    </row>
    <row r="116" spans="1:10" ht="27.95" hidden="1" customHeight="1">
      <c r="A116" s="6" t="s">
        <v>45</v>
      </c>
      <c r="B116" s="12">
        <v>650</v>
      </c>
      <c r="C116" s="12" t="s">
        <v>82</v>
      </c>
      <c r="D116" s="43" t="s">
        <v>85</v>
      </c>
      <c r="E116" s="43">
        <v>3150102</v>
      </c>
      <c r="F116" s="12">
        <v>244</v>
      </c>
      <c r="G116" s="9"/>
      <c r="H116" s="31"/>
      <c r="I116" s="9"/>
      <c r="J116" s="31"/>
    </row>
    <row r="117" spans="1:10" ht="16.5" hidden="1" customHeight="1">
      <c r="A117" s="6" t="s">
        <v>59</v>
      </c>
      <c r="B117" s="12">
        <v>650</v>
      </c>
      <c r="C117" s="12" t="s">
        <v>82</v>
      </c>
      <c r="D117" s="43" t="s">
        <v>85</v>
      </c>
      <c r="E117" s="43">
        <v>5220000</v>
      </c>
      <c r="F117" s="12"/>
      <c r="G117" s="9">
        <f>G118</f>
        <v>0</v>
      </c>
      <c r="H117" s="31"/>
      <c r="I117" s="9">
        <f>I118</f>
        <v>0</v>
      </c>
      <c r="J117" s="31"/>
    </row>
    <row r="118" spans="1:10" ht="38.1" hidden="1" customHeight="1">
      <c r="A118" s="6" t="s">
        <v>64</v>
      </c>
      <c r="B118" s="12">
        <v>650</v>
      </c>
      <c r="C118" s="12" t="s">
        <v>82</v>
      </c>
      <c r="D118" s="43" t="s">
        <v>85</v>
      </c>
      <c r="E118" s="43">
        <v>5226100</v>
      </c>
      <c r="F118" s="12"/>
      <c r="G118" s="9">
        <f>G119</f>
        <v>0</v>
      </c>
      <c r="H118" s="31"/>
      <c r="I118" s="9">
        <f>I119</f>
        <v>0</v>
      </c>
      <c r="J118" s="31"/>
    </row>
    <row r="119" spans="1:10" ht="16.5" hidden="1" customHeight="1">
      <c r="A119" s="6" t="s">
        <v>65</v>
      </c>
      <c r="B119" s="12">
        <v>650</v>
      </c>
      <c r="C119" s="12" t="s">
        <v>82</v>
      </c>
      <c r="D119" s="43" t="s">
        <v>85</v>
      </c>
      <c r="E119" s="43">
        <v>5226105</v>
      </c>
      <c r="F119" s="12"/>
      <c r="G119" s="9">
        <f>G120</f>
        <v>0</v>
      </c>
      <c r="H119" s="31"/>
      <c r="I119" s="9">
        <f>I120</f>
        <v>0</v>
      </c>
      <c r="J119" s="31"/>
    </row>
    <row r="120" spans="1:10" ht="27.95" hidden="1" customHeight="1">
      <c r="A120" s="6" t="s">
        <v>43</v>
      </c>
      <c r="B120" s="12">
        <v>650</v>
      </c>
      <c r="C120" s="12" t="s">
        <v>82</v>
      </c>
      <c r="D120" s="43" t="s">
        <v>85</v>
      </c>
      <c r="E120" s="43">
        <v>5226105</v>
      </c>
      <c r="F120" s="12">
        <v>200</v>
      </c>
      <c r="G120" s="9">
        <f>G121</f>
        <v>0</v>
      </c>
      <c r="H120" s="31"/>
      <c r="I120" s="9">
        <f>I121</f>
        <v>0</v>
      </c>
      <c r="J120" s="31"/>
    </row>
    <row r="121" spans="1:10" ht="27.95" hidden="1" customHeight="1">
      <c r="A121" s="6" t="s">
        <v>44</v>
      </c>
      <c r="B121" s="12">
        <v>650</v>
      </c>
      <c r="C121" s="12" t="s">
        <v>82</v>
      </c>
      <c r="D121" s="43" t="s">
        <v>85</v>
      </c>
      <c r="E121" s="43">
        <v>5226105</v>
      </c>
      <c r="F121" s="12">
        <v>240</v>
      </c>
      <c r="G121" s="9">
        <f>G122</f>
        <v>0</v>
      </c>
      <c r="H121" s="31"/>
      <c r="I121" s="9">
        <f>I122</f>
        <v>0</v>
      </c>
      <c r="J121" s="31"/>
    </row>
    <row r="122" spans="1:10" ht="27.95" hidden="1" customHeight="1">
      <c r="A122" s="6" t="s">
        <v>45</v>
      </c>
      <c r="B122" s="12">
        <v>650</v>
      </c>
      <c r="C122" s="12" t="s">
        <v>82</v>
      </c>
      <c r="D122" s="43" t="s">
        <v>85</v>
      </c>
      <c r="E122" s="43">
        <v>5226105</v>
      </c>
      <c r="F122" s="12">
        <v>244</v>
      </c>
      <c r="G122" s="9">
        <v>0</v>
      </c>
      <c r="H122" s="31"/>
      <c r="I122" s="9">
        <v>0</v>
      </c>
      <c r="J122" s="31"/>
    </row>
    <row r="123" spans="1:10" ht="51">
      <c r="A123" s="6" t="s">
        <v>297</v>
      </c>
      <c r="B123" s="12" t="s">
        <v>90</v>
      </c>
      <c r="C123" s="12" t="s">
        <v>82</v>
      </c>
      <c r="D123" s="43" t="s">
        <v>85</v>
      </c>
      <c r="E123" s="43" t="s">
        <v>163</v>
      </c>
      <c r="F123" s="12"/>
      <c r="G123" s="9">
        <f>G124</f>
        <v>1939</v>
      </c>
      <c r="H123" s="31"/>
      <c r="I123" s="9">
        <f>I124</f>
        <v>1561</v>
      </c>
      <c r="J123" s="31"/>
    </row>
    <row r="124" spans="1:10" ht="90" customHeight="1">
      <c r="A124" s="6" t="s">
        <v>298</v>
      </c>
      <c r="B124" s="12" t="s">
        <v>90</v>
      </c>
      <c r="C124" s="12" t="s">
        <v>82</v>
      </c>
      <c r="D124" s="43" t="s">
        <v>85</v>
      </c>
      <c r="E124" s="43" t="s">
        <v>190</v>
      </c>
      <c r="F124" s="12"/>
      <c r="G124" s="9">
        <f>G126</f>
        <v>1939</v>
      </c>
      <c r="H124" s="31"/>
      <c r="I124" s="9">
        <f>I126</f>
        <v>1561</v>
      </c>
      <c r="J124" s="31"/>
    </row>
    <row r="125" spans="1:10" ht="90" customHeight="1">
      <c r="A125" s="6" t="s">
        <v>299</v>
      </c>
      <c r="B125" s="12" t="s">
        <v>90</v>
      </c>
      <c r="C125" s="12" t="s">
        <v>82</v>
      </c>
      <c r="D125" s="43" t="s">
        <v>85</v>
      </c>
      <c r="E125" s="43" t="s">
        <v>164</v>
      </c>
      <c r="F125" s="12"/>
      <c r="G125" s="9">
        <f>G127</f>
        <v>1939</v>
      </c>
      <c r="H125" s="31"/>
      <c r="I125" s="9">
        <f>I127</f>
        <v>1561</v>
      </c>
      <c r="J125" s="31"/>
    </row>
    <row r="126" spans="1:10" ht="27.95" customHeight="1">
      <c r="A126" s="6" t="s">
        <v>152</v>
      </c>
      <c r="B126" s="12" t="s">
        <v>90</v>
      </c>
      <c r="C126" s="12" t="s">
        <v>82</v>
      </c>
      <c r="D126" s="43" t="s">
        <v>85</v>
      </c>
      <c r="E126" s="43" t="s">
        <v>164</v>
      </c>
      <c r="F126" s="12" t="s">
        <v>95</v>
      </c>
      <c r="G126" s="9">
        <f>G127</f>
        <v>1939</v>
      </c>
      <c r="H126" s="31"/>
      <c r="I126" s="9">
        <f>I127</f>
        <v>1561</v>
      </c>
      <c r="J126" s="31"/>
    </row>
    <row r="127" spans="1:10" ht="27.95" customHeight="1">
      <c r="A127" s="6" t="s">
        <v>153</v>
      </c>
      <c r="B127" s="12" t="s">
        <v>90</v>
      </c>
      <c r="C127" s="12" t="s">
        <v>82</v>
      </c>
      <c r="D127" s="43" t="s">
        <v>85</v>
      </c>
      <c r="E127" s="43" t="s">
        <v>164</v>
      </c>
      <c r="F127" s="12" t="s">
        <v>96</v>
      </c>
      <c r="G127" s="9">
        <f>G128</f>
        <v>1939</v>
      </c>
      <c r="H127" s="31"/>
      <c r="I127" s="9">
        <f>I128</f>
        <v>1561</v>
      </c>
      <c r="J127" s="31"/>
    </row>
    <row r="128" spans="1:10" ht="27.95" customHeight="1">
      <c r="A128" s="6" t="s">
        <v>154</v>
      </c>
      <c r="B128" s="12" t="s">
        <v>90</v>
      </c>
      <c r="C128" s="12" t="s">
        <v>82</v>
      </c>
      <c r="D128" s="43" t="s">
        <v>85</v>
      </c>
      <c r="E128" s="43" t="s">
        <v>164</v>
      </c>
      <c r="F128" s="12" t="s">
        <v>97</v>
      </c>
      <c r="G128" s="9">
        <v>1939</v>
      </c>
      <c r="H128" s="31"/>
      <c r="I128" s="69">
        <v>1561</v>
      </c>
      <c r="J128" s="31"/>
    </row>
    <row r="129" spans="1:10" ht="16.5" customHeight="1">
      <c r="A129" s="25" t="s">
        <v>19</v>
      </c>
      <c r="B129" s="41">
        <v>650</v>
      </c>
      <c r="C129" s="41" t="s">
        <v>82</v>
      </c>
      <c r="D129" s="42">
        <v>10</v>
      </c>
      <c r="E129" s="42"/>
      <c r="F129" s="41"/>
      <c r="G129" s="29">
        <f>G130</f>
        <v>422.5</v>
      </c>
      <c r="H129" s="30"/>
      <c r="I129" s="29">
        <f>I130</f>
        <v>572.5</v>
      </c>
      <c r="J129" s="30"/>
    </row>
    <row r="130" spans="1:10" ht="16.5" customHeight="1">
      <c r="A130" s="110" t="s">
        <v>156</v>
      </c>
      <c r="B130" s="12">
        <v>650</v>
      </c>
      <c r="C130" s="12" t="s">
        <v>82</v>
      </c>
      <c r="D130" s="43">
        <v>10</v>
      </c>
      <c r="E130" s="68" t="s">
        <v>157</v>
      </c>
      <c r="F130" s="12"/>
      <c r="G130" s="9">
        <f>G131</f>
        <v>422.5</v>
      </c>
      <c r="H130" s="31"/>
      <c r="I130" s="9">
        <f>I131</f>
        <v>572.5</v>
      </c>
      <c r="J130" s="31"/>
    </row>
    <row r="131" spans="1:10" ht="18" customHeight="1">
      <c r="A131" s="113" t="s">
        <v>193</v>
      </c>
      <c r="B131" s="12">
        <v>650</v>
      </c>
      <c r="C131" s="12" t="s">
        <v>82</v>
      </c>
      <c r="D131" s="43">
        <v>10</v>
      </c>
      <c r="E131" s="43" t="s">
        <v>141</v>
      </c>
      <c r="F131" s="12"/>
      <c r="G131" s="9">
        <f>G132</f>
        <v>422.5</v>
      </c>
      <c r="H131" s="31"/>
      <c r="I131" s="9">
        <f>I132</f>
        <v>572.5</v>
      </c>
      <c r="J131" s="31"/>
    </row>
    <row r="132" spans="1:10" ht="27.95" customHeight="1">
      <c r="A132" s="6" t="s">
        <v>152</v>
      </c>
      <c r="B132" s="12">
        <v>650</v>
      </c>
      <c r="C132" s="12" t="s">
        <v>82</v>
      </c>
      <c r="D132" s="43">
        <v>10</v>
      </c>
      <c r="E132" s="43" t="s">
        <v>141</v>
      </c>
      <c r="F132" s="12">
        <v>200</v>
      </c>
      <c r="G132" s="9">
        <f>G133</f>
        <v>422.5</v>
      </c>
      <c r="H132" s="31"/>
      <c r="I132" s="9">
        <f>I133</f>
        <v>572.5</v>
      </c>
      <c r="J132" s="31"/>
    </row>
    <row r="133" spans="1:10" ht="27.95" customHeight="1">
      <c r="A133" s="6" t="s">
        <v>153</v>
      </c>
      <c r="B133" s="12">
        <v>650</v>
      </c>
      <c r="C133" s="12" t="s">
        <v>82</v>
      </c>
      <c r="D133" s="43">
        <v>10</v>
      </c>
      <c r="E133" s="43" t="s">
        <v>141</v>
      </c>
      <c r="F133" s="12">
        <v>240</v>
      </c>
      <c r="G133" s="9">
        <f>G134</f>
        <v>422.5</v>
      </c>
      <c r="H133" s="31"/>
      <c r="I133" s="9">
        <f>I134</f>
        <v>572.5</v>
      </c>
      <c r="J133" s="31"/>
    </row>
    <row r="134" spans="1:10" ht="27.95" customHeight="1">
      <c r="A134" s="6" t="s">
        <v>55</v>
      </c>
      <c r="B134" s="12">
        <v>650</v>
      </c>
      <c r="C134" s="12" t="s">
        <v>82</v>
      </c>
      <c r="D134" s="43">
        <v>10</v>
      </c>
      <c r="E134" s="43" t="s">
        <v>141</v>
      </c>
      <c r="F134" s="12">
        <v>242</v>
      </c>
      <c r="G134" s="9">
        <f>190+232.5</f>
        <v>422.5</v>
      </c>
      <c r="H134" s="31"/>
      <c r="I134" s="9">
        <f>190+232.5+150</f>
        <v>572.5</v>
      </c>
      <c r="J134" s="31"/>
    </row>
    <row r="135" spans="1:10" ht="16.5" customHeight="1">
      <c r="A135" s="13" t="s">
        <v>21</v>
      </c>
      <c r="B135" s="14">
        <v>650</v>
      </c>
      <c r="C135" s="14" t="s">
        <v>86</v>
      </c>
      <c r="D135" s="40"/>
      <c r="E135" s="40"/>
      <c r="F135" s="14"/>
      <c r="G135" s="15">
        <f>G136+G165+G184</f>
        <v>14347</v>
      </c>
      <c r="H135" s="36"/>
      <c r="I135" s="15">
        <f>I136+I165+I184</f>
        <v>12674</v>
      </c>
      <c r="J135" s="36"/>
    </row>
    <row r="136" spans="1:10" ht="16.5" customHeight="1">
      <c r="A136" s="52" t="s">
        <v>66</v>
      </c>
      <c r="B136" s="41">
        <v>650</v>
      </c>
      <c r="C136" s="50" t="s">
        <v>86</v>
      </c>
      <c r="D136" s="51" t="s">
        <v>80</v>
      </c>
      <c r="E136" s="51"/>
      <c r="F136" s="50"/>
      <c r="G136" s="29">
        <f>G137+G142</f>
        <v>565.79999999999995</v>
      </c>
      <c r="H136" s="30"/>
      <c r="I136" s="29">
        <f>I137+I142</f>
        <v>417.8</v>
      </c>
      <c r="J136" s="30"/>
    </row>
    <row r="137" spans="1:10" ht="51">
      <c r="A137" s="6" t="s">
        <v>302</v>
      </c>
      <c r="B137" s="12" t="s">
        <v>90</v>
      </c>
      <c r="C137" s="12" t="s">
        <v>86</v>
      </c>
      <c r="D137" s="43" t="s">
        <v>80</v>
      </c>
      <c r="E137" s="68" t="s">
        <v>205</v>
      </c>
      <c r="F137" s="74"/>
      <c r="G137" s="69">
        <f>G138</f>
        <v>148</v>
      </c>
      <c r="H137" s="70"/>
      <c r="I137" s="69">
        <f>I138</f>
        <v>0</v>
      </c>
      <c r="J137" s="70"/>
    </row>
    <row r="138" spans="1:10" s="71" customFormat="1" ht="38.1" customHeight="1">
      <c r="A138" s="6" t="s">
        <v>303</v>
      </c>
      <c r="B138" s="12" t="s">
        <v>90</v>
      </c>
      <c r="C138" s="12" t="s">
        <v>86</v>
      </c>
      <c r="D138" s="43" t="s">
        <v>80</v>
      </c>
      <c r="E138" s="68" t="s">
        <v>167</v>
      </c>
      <c r="F138" s="12"/>
      <c r="G138" s="9">
        <f>G139</f>
        <v>148</v>
      </c>
      <c r="H138" s="31"/>
      <c r="I138" s="9">
        <f>I139</f>
        <v>0</v>
      </c>
      <c r="J138" s="70"/>
    </row>
    <row r="139" spans="1:10" s="71" customFormat="1" ht="27" customHeight="1">
      <c r="A139" s="6" t="s">
        <v>152</v>
      </c>
      <c r="B139" s="12" t="s">
        <v>90</v>
      </c>
      <c r="C139" s="12" t="s">
        <v>86</v>
      </c>
      <c r="D139" s="43" t="s">
        <v>80</v>
      </c>
      <c r="E139" s="68" t="s">
        <v>167</v>
      </c>
      <c r="F139" s="12" t="s">
        <v>95</v>
      </c>
      <c r="G139" s="9">
        <f>G141</f>
        <v>148</v>
      </c>
      <c r="H139" s="31"/>
      <c r="I139" s="9">
        <f>I141</f>
        <v>0</v>
      </c>
      <c r="J139" s="70"/>
    </row>
    <row r="140" spans="1:10" s="71" customFormat="1" ht="27.75" customHeight="1">
      <c r="A140" s="6" t="s">
        <v>153</v>
      </c>
      <c r="B140" s="12" t="s">
        <v>90</v>
      </c>
      <c r="C140" s="12" t="s">
        <v>86</v>
      </c>
      <c r="D140" s="43" t="s">
        <v>80</v>
      </c>
      <c r="E140" s="68" t="s">
        <v>167</v>
      </c>
      <c r="F140" s="12" t="s">
        <v>96</v>
      </c>
      <c r="G140" s="9">
        <f>G141</f>
        <v>148</v>
      </c>
      <c r="H140" s="31"/>
      <c r="I140" s="9">
        <f>I141</f>
        <v>0</v>
      </c>
      <c r="J140" s="70"/>
    </row>
    <row r="141" spans="1:10" ht="24" customHeight="1">
      <c r="A141" s="22" t="s">
        <v>154</v>
      </c>
      <c r="B141" s="12" t="s">
        <v>90</v>
      </c>
      <c r="C141" s="12" t="s">
        <v>86</v>
      </c>
      <c r="D141" s="43" t="s">
        <v>80</v>
      </c>
      <c r="E141" s="68" t="s">
        <v>167</v>
      </c>
      <c r="F141" s="12" t="s">
        <v>97</v>
      </c>
      <c r="G141" s="9">
        <v>148</v>
      </c>
      <c r="H141" s="31"/>
      <c r="I141" s="9">
        <v>0</v>
      </c>
      <c r="J141" s="31"/>
    </row>
    <row r="142" spans="1:10">
      <c r="A142" s="110" t="s">
        <v>156</v>
      </c>
      <c r="B142" s="12" t="s">
        <v>90</v>
      </c>
      <c r="C142" s="12" t="s">
        <v>86</v>
      </c>
      <c r="D142" s="43" t="s">
        <v>80</v>
      </c>
      <c r="E142" s="68" t="s">
        <v>157</v>
      </c>
      <c r="F142" s="12"/>
      <c r="G142" s="9">
        <f>G143</f>
        <v>417.8</v>
      </c>
      <c r="H142" s="31"/>
      <c r="I142" s="9">
        <f>I143</f>
        <v>417.8</v>
      </c>
      <c r="J142" s="31"/>
    </row>
    <row r="143" spans="1:10" ht="27.95" customHeight="1">
      <c r="A143" s="6" t="s">
        <v>217</v>
      </c>
      <c r="B143" s="12" t="s">
        <v>90</v>
      </c>
      <c r="C143" s="12" t="s">
        <v>86</v>
      </c>
      <c r="D143" s="43" t="s">
        <v>80</v>
      </c>
      <c r="E143" s="43" t="s">
        <v>218</v>
      </c>
      <c r="F143" s="12"/>
      <c r="G143" s="9">
        <f>G144</f>
        <v>417.8</v>
      </c>
      <c r="H143" s="31"/>
      <c r="I143" s="9">
        <f>I144</f>
        <v>417.8</v>
      </c>
      <c r="J143" s="31"/>
    </row>
    <row r="144" spans="1:10" ht="27.95" customHeight="1">
      <c r="A144" s="6" t="s">
        <v>152</v>
      </c>
      <c r="B144" s="12" t="s">
        <v>90</v>
      </c>
      <c r="C144" s="12" t="s">
        <v>86</v>
      </c>
      <c r="D144" s="43" t="s">
        <v>80</v>
      </c>
      <c r="E144" s="43" t="s">
        <v>218</v>
      </c>
      <c r="F144" s="12" t="s">
        <v>95</v>
      </c>
      <c r="G144" s="9">
        <f>G145</f>
        <v>417.8</v>
      </c>
      <c r="H144" s="31"/>
      <c r="I144" s="9">
        <f>I145</f>
        <v>417.8</v>
      </c>
      <c r="J144" s="31"/>
    </row>
    <row r="145" spans="1:12" ht="29.25" customHeight="1">
      <c r="A145" s="6" t="s">
        <v>153</v>
      </c>
      <c r="B145" s="12" t="s">
        <v>90</v>
      </c>
      <c r="C145" s="12" t="s">
        <v>86</v>
      </c>
      <c r="D145" s="43" t="s">
        <v>80</v>
      </c>
      <c r="E145" s="43" t="s">
        <v>218</v>
      </c>
      <c r="F145" s="12" t="s">
        <v>96</v>
      </c>
      <c r="G145" s="9">
        <f>G146</f>
        <v>417.8</v>
      </c>
      <c r="H145" s="31"/>
      <c r="I145" s="9">
        <f>I146</f>
        <v>417.8</v>
      </c>
      <c r="J145" s="31"/>
      <c r="L145" s="109"/>
    </row>
    <row r="146" spans="1:12" ht="38.25">
      <c r="A146" s="6" t="s">
        <v>67</v>
      </c>
      <c r="B146" s="12" t="s">
        <v>90</v>
      </c>
      <c r="C146" s="12" t="s">
        <v>86</v>
      </c>
      <c r="D146" s="43" t="s">
        <v>80</v>
      </c>
      <c r="E146" s="43" t="s">
        <v>218</v>
      </c>
      <c r="F146" s="12" t="s">
        <v>102</v>
      </c>
      <c r="G146" s="9">
        <f>417.8</f>
        <v>417.8</v>
      </c>
      <c r="H146" s="31"/>
      <c r="I146" s="9">
        <f>417.8</f>
        <v>417.8</v>
      </c>
      <c r="J146" s="31"/>
    </row>
    <row r="147" spans="1:12" hidden="1">
      <c r="A147" s="6"/>
      <c r="B147" s="12"/>
      <c r="C147" s="12"/>
      <c r="D147" s="43"/>
      <c r="E147" s="43"/>
      <c r="F147" s="12"/>
      <c r="G147" s="9"/>
      <c r="H147" s="31"/>
      <c r="I147" s="9"/>
      <c r="J147" s="31"/>
    </row>
    <row r="148" spans="1:12" hidden="1">
      <c r="A148" s="6"/>
      <c r="B148" s="12"/>
      <c r="C148" s="12"/>
      <c r="D148" s="43"/>
      <c r="E148" s="43"/>
      <c r="F148" s="12"/>
      <c r="G148" s="9"/>
      <c r="H148" s="31"/>
      <c r="I148" s="9"/>
      <c r="J148" s="31"/>
    </row>
    <row r="149" spans="1:12" hidden="1">
      <c r="A149" s="6"/>
      <c r="B149" s="12"/>
      <c r="C149" s="12"/>
      <c r="D149" s="43"/>
      <c r="E149" s="43"/>
      <c r="F149" s="12"/>
      <c r="G149" s="9"/>
      <c r="H149" s="31"/>
      <c r="I149" s="9"/>
      <c r="J149" s="31"/>
    </row>
    <row r="150" spans="1:12" hidden="1">
      <c r="A150" s="21"/>
      <c r="B150" s="47"/>
      <c r="C150" s="47"/>
      <c r="D150" s="48"/>
      <c r="E150" s="48"/>
      <c r="F150" s="12"/>
      <c r="G150" s="9"/>
      <c r="H150" s="31"/>
      <c r="I150" s="9"/>
      <c r="J150" s="31"/>
    </row>
    <row r="151" spans="1:12" hidden="1">
      <c r="A151" s="21"/>
      <c r="B151" s="49"/>
      <c r="C151" s="49"/>
      <c r="D151" s="24"/>
      <c r="E151" s="24"/>
      <c r="F151" s="12"/>
      <c r="G151" s="9"/>
      <c r="H151" s="31"/>
      <c r="I151" s="9"/>
      <c r="J151" s="31"/>
    </row>
    <row r="152" spans="1:12" hidden="1">
      <c r="A152" s="6"/>
      <c r="B152" s="49"/>
      <c r="C152" s="49"/>
      <c r="D152" s="24"/>
      <c r="E152" s="24"/>
      <c r="F152" s="12"/>
      <c r="G152" s="9"/>
      <c r="H152" s="31"/>
      <c r="I152" s="9"/>
      <c r="J152" s="31"/>
    </row>
    <row r="153" spans="1:12" hidden="1">
      <c r="A153" s="6"/>
      <c r="B153" s="49"/>
      <c r="C153" s="49"/>
      <c r="D153" s="24"/>
      <c r="E153" s="24"/>
      <c r="F153" s="12"/>
      <c r="G153" s="9"/>
      <c r="H153" s="31"/>
      <c r="I153" s="9"/>
      <c r="J153" s="31"/>
    </row>
    <row r="154" spans="1:12" hidden="1">
      <c r="A154" s="6"/>
      <c r="B154" s="49"/>
      <c r="C154" s="49"/>
      <c r="D154" s="24"/>
      <c r="E154" s="24"/>
      <c r="F154" s="12"/>
      <c r="G154" s="9"/>
      <c r="H154" s="31"/>
      <c r="I154" s="9"/>
      <c r="J154" s="31"/>
    </row>
    <row r="155" spans="1:12" hidden="1">
      <c r="A155" s="6"/>
      <c r="B155" s="12"/>
      <c r="C155" s="12"/>
      <c r="D155" s="43"/>
      <c r="E155" s="43"/>
      <c r="F155" s="12"/>
      <c r="G155" s="9"/>
      <c r="H155" s="31"/>
      <c r="I155" s="9"/>
      <c r="J155" s="31"/>
    </row>
    <row r="156" spans="1:12" hidden="1">
      <c r="A156" s="6"/>
      <c r="B156" s="12"/>
      <c r="C156" s="12"/>
      <c r="D156" s="43"/>
      <c r="E156" s="43"/>
      <c r="F156" s="12"/>
      <c r="G156" s="9"/>
      <c r="H156" s="31"/>
      <c r="I156" s="9"/>
      <c r="J156" s="31"/>
    </row>
    <row r="157" spans="1:12" hidden="1">
      <c r="A157" s="76"/>
      <c r="B157" s="12"/>
      <c r="C157" s="12"/>
      <c r="D157" s="43"/>
      <c r="E157" s="68"/>
      <c r="F157" s="12"/>
      <c r="G157" s="9"/>
      <c r="H157" s="31"/>
      <c r="I157" s="9"/>
      <c r="J157" s="31"/>
    </row>
    <row r="158" spans="1:12" hidden="1">
      <c r="A158" s="125"/>
      <c r="B158" s="125"/>
      <c r="C158" s="125"/>
      <c r="D158" s="125"/>
      <c r="E158" s="125"/>
      <c r="F158" s="125"/>
      <c r="G158" s="125"/>
      <c r="H158" s="125"/>
      <c r="I158" s="125"/>
      <c r="J158" s="31"/>
    </row>
    <row r="159" spans="1:12" ht="27.95" hidden="1" customHeight="1">
      <c r="A159" s="125"/>
      <c r="B159" s="125"/>
      <c r="C159" s="125"/>
      <c r="D159" s="125"/>
      <c r="E159" s="125"/>
      <c r="F159" s="125"/>
      <c r="G159" s="125"/>
      <c r="H159" s="125"/>
      <c r="I159" s="125"/>
      <c r="J159" s="31"/>
    </row>
    <row r="160" spans="1:12" ht="27.95" hidden="1" customHeight="1">
      <c r="A160" s="125"/>
      <c r="B160" s="125"/>
      <c r="C160" s="125"/>
      <c r="D160" s="125"/>
      <c r="E160" s="125"/>
      <c r="F160" s="125"/>
      <c r="G160" s="125"/>
      <c r="H160" s="125"/>
      <c r="I160" s="125"/>
      <c r="J160" s="31"/>
    </row>
    <row r="161" spans="1:10" ht="27.95" hidden="1" customHeight="1">
      <c r="A161" s="125"/>
      <c r="B161" s="125"/>
      <c r="C161" s="125"/>
      <c r="D161" s="125"/>
      <c r="E161" s="125"/>
      <c r="F161" s="125"/>
      <c r="G161" s="125"/>
      <c r="H161" s="125"/>
      <c r="I161" s="125"/>
      <c r="J161" s="31"/>
    </row>
    <row r="162" spans="1:10" ht="16.5" hidden="1" customHeight="1">
      <c r="A162" s="6" t="s">
        <v>99</v>
      </c>
      <c r="B162" s="12" t="s">
        <v>90</v>
      </c>
      <c r="C162" s="12" t="s">
        <v>86</v>
      </c>
      <c r="D162" s="43" t="s">
        <v>80</v>
      </c>
      <c r="E162" s="43" t="s">
        <v>98</v>
      </c>
      <c r="F162" s="12"/>
      <c r="G162" s="9">
        <f>G163</f>
        <v>0</v>
      </c>
      <c r="H162" s="31"/>
      <c r="I162" s="9">
        <f>I163</f>
        <v>0</v>
      </c>
      <c r="J162" s="31"/>
    </row>
    <row r="163" spans="1:10" ht="16.5" hidden="1" customHeight="1">
      <c r="A163" s="6" t="s">
        <v>46</v>
      </c>
      <c r="B163" s="12" t="s">
        <v>90</v>
      </c>
      <c r="C163" s="12" t="s">
        <v>86</v>
      </c>
      <c r="D163" s="43" t="s">
        <v>80</v>
      </c>
      <c r="E163" s="43" t="s">
        <v>98</v>
      </c>
      <c r="F163" s="12" t="s">
        <v>100</v>
      </c>
      <c r="G163" s="9">
        <f>G164</f>
        <v>0</v>
      </c>
      <c r="H163" s="31"/>
      <c r="I163" s="9">
        <f>I164</f>
        <v>0</v>
      </c>
      <c r="J163" s="31"/>
    </row>
    <row r="164" spans="1:10" ht="51.95" hidden="1" customHeight="1">
      <c r="A164" s="6" t="s">
        <v>60</v>
      </c>
      <c r="B164" s="12" t="s">
        <v>90</v>
      </c>
      <c r="C164" s="12" t="s">
        <v>86</v>
      </c>
      <c r="D164" s="43" t="s">
        <v>80</v>
      </c>
      <c r="E164" s="43" t="s">
        <v>98</v>
      </c>
      <c r="F164" s="12" t="s">
        <v>101</v>
      </c>
      <c r="G164" s="9"/>
      <c r="H164" s="31"/>
      <c r="I164" s="9"/>
      <c r="J164" s="31"/>
    </row>
    <row r="165" spans="1:10" ht="16.5" customHeight="1">
      <c r="A165" s="25" t="s">
        <v>68</v>
      </c>
      <c r="B165" s="41">
        <v>650</v>
      </c>
      <c r="C165" s="41" t="s">
        <v>86</v>
      </c>
      <c r="D165" s="42" t="s">
        <v>81</v>
      </c>
      <c r="E165" s="42"/>
      <c r="F165" s="41"/>
      <c r="G165" s="29">
        <f>G166</f>
        <v>12011.400000000001</v>
      </c>
      <c r="H165" s="30"/>
      <c r="I165" s="29">
        <f>I166</f>
        <v>12256.2</v>
      </c>
      <c r="J165" s="30"/>
    </row>
    <row r="166" spans="1:10" ht="16.5" customHeight="1">
      <c r="A166" s="110" t="s">
        <v>156</v>
      </c>
      <c r="B166" s="12">
        <v>650</v>
      </c>
      <c r="C166" s="12" t="s">
        <v>86</v>
      </c>
      <c r="D166" s="12" t="s">
        <v>81</v>
      </c>
      <c r="E166" s="67" t="s">
        <v>157</v>
      </c>
      <c r="F166" s="12"/>
      <c r="G166" s="9">
        <f>G167+G170+G174+G178+G181</f>
        <v>12011.400000000001</v>
      </c>
      <c r="H166" s="9"/>
      <c r="I166" s="9">
        <f t="shared" ref="I166" si="3">I167+I170+I174+I178+I181</f>
        <v>12256.2</v>
      </c>
      <c r="J166" s="31"/>
    </row>
    <row r="167" spans="1:10" ht="16.5" customHeight="1">
      <c r="A167" s="6" t="s">
        <v>70</v>
      </c>
      <c r="B167" s="12">
        <v>650</v>
      </c>
      <c r="C167" s="12" t="s">
        <v>86</v>
      </c>
      <c r="D167" s="43" t="s">
        <v>81</v>
      </c>
      <c r="E167" s="12" t="s">
        <v>144</v>
      </c>
      <c r="F167" s="12"/>
      <c r="G167" s="9">
        <f>G168</f>
        <v>650</v>
      </c>
      <c r="H167" s="31"/>
      <c r="I167" s="9">
        <f>I168</f>
        <v>700</v>
      </c>
      <c r="J167" s="31"/>
    </row>
    <row r="168" spans="1:10" ht="16.5" customHeight="1">
      <c r="A168" s="6" t="s">
        <v>46</v>
      </c>
      <c r="B168" s="12">
        <v>650</v>
      </c>
      <c r="C168" s="12" t="s">
        <v>86</v>
      </c>
      <c r="D168" s="43" t="s">
        <v>81</v>
      </c>
      <c r="E168" s="12" t="s">
        <v>144</v>
      </c>
      <c r="F168" s="12">
        <v>800</v>
      </c>
      <c r="G168" s="9">
        <f>G169</f>
        <v>650</v>
      </c>
      <c r="H168" s="31"/>
      <c r="I168" s="9">
        <f>I169</f>
        <v>700</v>
      </c>
      <c r="J168" s="31"/>
    </row>
    <row r="169" spans="1:10" ht="51.95" customHeight="1">
      <c r="A169" s="6" t="s">
        <v>60</v>
      </c>
      <c r="B169" s="12">
        <v>650</v>
      </c>
      <c r="C169" s="12" t="s">
        <v>86</v>
      </c>
      <c r="D169" s="43" t="s">
        <v>81</v>
      </c>
      <c r="E169" s="12" t="s">
        <v>144</v>
      </c>
      <c r="F169" s="12">
        <v>810</v>
      </c>
      <c r="G169" s="9">
        <v>650</v>
      </c>
      <c r="H169" s="31"/>
      <c r="I169" s="9">
        <v>700</v>
      </c>
      <c r="J169" s="31"/>
    </row>
    <row r="170" spans="1:10" ht="51">
      <c r="A170" s="6" t="s">
        <v>241</v>
      </c>
      <c r="B170" s="12">
        <v>650</v>
      </c>
      <c r="C170" s="12" t="s">
        <v>86</v>
      </c>
      <c r="D170" s="43" t="s">
        <v>81</v>
      </c>
      <c r="E170" s="12" t="s">
        <v>240</v>
      </c>
      <c r="F170" s="12"/>
      <c r="G170" s="9">
        <f>G171</f>
        <v>6000</v>
      </c>
      <c r="H170" s="31"/>
      <c r="I170" s="9">
        <f>I171</f>
        <v>6000</v>
      </c>
      <c r="J170" s="31"/>
    </row>
    <row r="171" spans="1:10" ht="25.5">
      <c r="A171" s="6" t="s">
        <v>152</v>
      </c>
      <c r="B171" s="12">
        <v>650</v>
      </c>
      <c r="C171" s="12" t="s">
        <v>86</v>
      </c>
      <c r="D171" s="43" t="s">
        <v>81</v>
      </c>
      <c r="E171" s="12" t="s">
        <v>240</v>
      </c>
      <c r="F171" s="12" t="s">
        <v>95</v>
      </c>
      <c r="G171" s="9">
        <f>G172</f>
        <v>6000</v>
      </c>
      <c r="H171" s="31"/>
      <c r="I171" s="9">
        <f>I172</f>
        <v>6000</v>
      </c>
      <c r="J171" s="31"/>
    </row>
    <row r="172" spans="1:10" ht="25.5" customHeight="1">
      <c r="A172" s="6" t="s">
        <v>153</v>
      </c>
      <c r="B172" s="12">
        <v>650</v>
      </c>
      <c r="C172" s="12" t="s">
        <v>86</v>
      </c>
      <c r="D172" s="43" t="s">
        <v>81</v>
      </c>
      <c r="E172" s="12" t="s">
        <v>240</v>
      </c>
      <c r="F172" s="12" t="s">
        <v>96</v>
      </c>
      <c r="G172" s="9">
        <f>G173</f>
        <v>6000</v>
      </c>
      <c r="H172" s="31"/>
      <c r="I172" s="9">
        <f>I173</f>
        <v>6000</v>
      </c>
      <c r="J172" s="31"/>
    </row>
    <row r="173" spans="1:10" ht="38.25">
      <c r="A173" s="6" t="s">
        <v>67</v>
      </c>
      <c r="B173" s="12">
        <v>650</v>
      </c>
      <c r="C173" s="12" t="s">
        <v>86</v>
      </c>
      <c r="D173" s="43" t="s">
        <v>81</v>
      </c>
      <c r="E173" s="12" t="s">
        <v>240</v>
      </c>
      <c r="F173" s="12" t="s">
        <v>97</v>
      </c>
      <c r="G173" s="9">
        <v>6000</v>
      </c>
      <c r="H173" s="31"/>
      <c r="I173" s="9">
        <v>6000</v>
      </c>
      <c r="J173" s="31"/>
    </row>
    <row r="174" spans="1:10" ht="51.95" customHeight="1">
      <c r="A174" s="6" t="s">
        <v>242</v>
      </c>
      <c r="B174" s="44">
        <v>650</v>
      </c>
      <c r="C174" s="44" t="s">
        <v>86</v>
      </c>
      <c r="D174" s="45" t="s">
        <v>81</v>
      </c>
      <c r="E174" s="44" t="s">
        <v>243</v>
      </c>
      <c r="F174" s="44"/>
      <c r="G174" s="32">
        <f>G175</f>
        <v>315.8</v>
      </c>
      <c r="H174" s="31"/>
      <c r="I174" s="32">
        <f>I175</f>
        <v>315.8</v>
      </c>
      <c r="J174" s="31"/>
    </row>
    <row r="175" spans="1:10" ht="25.5">
      <c r="A175" s="6" t="s">
        <v>152</v>
      </c>
      <c r="B175" s="12">
        <v>650</v>
      </c>
      <c r="C175" s="12" t="s">
        <v>86</v>
      </c>
      <c r="D175" s="43" t="s">
        <v>81</v>
      </c>
      <c r="E175" s="44" t="s">
        <v>243</v>
      </c>
      <c r="F175" s="12" t="s">
        <v>95</v>
      </c>
      <c r="G175" s="9">
        <f>G176</f>
        <v>315.8</v>
      </c>
      <c r="H175" s="31"/>
      <c r="I175" s="9">
        <f>I176</f>
        <v>315.8</v>
      </c>
      <c r="J175" s="31"/>
    </row>
    <row r="176" spans="1:10" ht="26.25" customHeight="1">
      <c r="A176" s="6" t="s">
        <v>153</v>
      </c>
      <c r="B176" s="12">
        <v>650</v>
      </c>
      <c r="C176" s="12" t="s">
        <v>86</v>
      </c>
      <c r="D176" s="43" t="s">
        <v>81</v>
      </c>
      <c r="E176" s="44" t="s">
        <v>243</v>
      </c>
      <c r="F176" s="12" t="s">
        <v>96</v>
      </c>
      <c r="G176" s="9">
        <f>G177</f>
        <v>315.8</v>
      </c>
      <c r="H176" s="31"/>
      <c r="I176" s="9">
        <f>I177</f>
        <v>315.8</v>
      </c>
      <c r="J176" s="31"/>
    </row>
    <row r="177" spans="1:10" ht="38.25">
      <c r="A177" s="6" t="s">
        <v>67</v>
      </c>
      <c r="B177" s="12">
        <v>651</v>
      </c>
      <c r="C177" s="12" t="s">
        <v>86</v>
      </c>
      <c r="D177" s="43" t="s">
        <v>81</v>
      </c>
      <c r="E177" s="44" t="s">
        <v>243</v>
      </c>
      <c r="F177" s="12" t="s">
        <v>97</v>
      </c>
      <c r="G177" s="9">
        <v>315.8</v>
      </c>
      <c r="H177" s="31"/>
      <c r="I177" s="9">
        <v>315.8</v>
      </c>
      <c r="J177" s="31"/>
    </row>
    <row r="178" spans="1:10" ht="76.5" customHeight="1">
      <c r="A178" s="72" t="s">
        <v>244</v>
      </c>
      <c r="B178" s="12">
        <v>650</v>
      </c>
      <c r="C178" s="12" t="s">
        <v>86</v>
      </c>
      <c r="D178" s="43" t="s">
        <v>81</v>
      </c>
      <c r="E178" s="12" t="s">
        <v>221</v>
      </c>
      <c r="F178" s="12"/>
      <c r="G178" s="9">
        <f>G179</f>
        <v>245</v>
      </c>
      <c r="H178" s="31"/>
      <c r="I178" s="9">
        <f>I179</f>
        <v>213</v>
      </c>
      <c r="J178" s="31"/>
    </row>
    <row r="179" spans="1:10">
      <c r="A179" s="6" t="s">
        <v>46</v>
      </c>
      <c r="B179" s="12" t="s">
        <v>90</v>
      </c>
      <c r="C179" s="12" t="s">
        <v>86</v>
      </c>
      <c r="D179" s="43" t="s">
        <v>81</v>
      </c>
      <c r="E179" s="12" t="s">
        <v>221</v>
      </c>
      <c r="F179" s="12">
        <v>800</v>
      </c>
      <c r="G179" s="9">
        <f>G180</f>
        <v>245</v>
      </c>
      <c r="H179" s="31"/>
      <c r="I179" s="9">
        <f>I180</f>
        <v>213</v>
      </c>
      <c r="J179" s="31"/>
    </row>
    <row r="180" spans="1:10" ht="51">
      <c r="A180" s="6" t="s">
        <v>60</v>
      </c>
      <c r="B180" s="12" t="s">
        <v>90</v>
      </c>
      <c r="C180" s="12" t="s">
        <v>86</v>
      </c>
      <c r="D180" s="43" t="s">
        <v>81</v>
      </c>
      <c r="E180" s="12" t="s">
        <v>221</v>
      </c>
      <c r="F180" s="12">
        <v>810</v>
      </c>
      <c r="G180" s="9">
        <v>245</v>
      </c>
      <c r="H180" s="31"/>
      <c r="I180" s="9">
        <v>213</v>
      </c>
      <c r="J180" s="31"/>
    </row>
    <row r="181" spans="1:10" ht="63.75">
      <c r="A181" s="72" t="s">
        <v>222</v>
      </c>
      <c r="B181" s="12" t="s">
        <v>90</v>
      </c>
      <c r="C181" s="12" t="s">
        <v>86</v>
      </c>
      <c r="D181" s="43" t="s">
        <v>81</v>
      </c>
      <c r="E181" s="12" t="s">
        <v>221</v>
      </c>
      <c r="F181" s="12"/>
      <c r="G181" s="9">
        <f>G182</f>
        <v>4800.6000000000004</v>
      </c>
      <c r="H181" s="31"/>
      <c r="I181" s="9">
        <f>I182</f>
        <v>5027.3999999999996</v>
      </c>
      <c r="J181" s="31"/>
    </row>
    <row r="182" spans="1:10">
      <c r="A182" s="6" t="s">
        <v>46</v>
      </c>
      <c r="B182" s="12" t="s">
        <v>90</v>
      </c>
      <c r="C182" s="12" t="s">
        <v>86</v>
      </c>
      <c r="D182" s="43" t="s">
        <v>81</v>
      </c>
      <c r="E182" s="12" t="s">
        <v>221</v>
      </c>
      <c r="F182" s="12">
        <v>800</v>
      </c>
      <c r="G182" s="9">
        <f>G183</f>
        <v>4800.6000000000004</v>
      </c>
      <c r="H182" s="31"/>
      <c r="I182" s="9">
        <f>I183</f>
        <v>5027.3999999999996</v>
      </c>
      <c r="J182" s="31"/>
    </row>
    <row r="183" spans="1:10" ht="51">
      <c r="A183" s="6" t="s">
        <v>60</v>
      </c>
      <c r="B183" s="12" t="s">
        <v>90</v>
      </c>
      <c r="C183" s="12" t="s">
        <v>86</v>
      </c>
      <c r="D183" s="43" t="s">
        <v>81</v>
      </c>
      <c r="E183" s="12" t="s">
        <v>221</v>
      </c>
      <c r="F183" s="12">
        <v>810</v>
      </c>
      <c r="G183" s="9">
        <v>4800.6000000000004</v>
      </c>
      <c r="H183" s="31"/>
      <c r="I183" s="9">
        <v>5027.3999999999996</v>
      </c>
      <c r="J183" s="31"/>
    </row>
    <row r="184" spans="1:10" ht="16.5" customHeight="1">
      <c r="A184" s="25" t="s">
        <v>22</v>
      </c>
      <c r="B184" s="41">
        <v>650</v>
      </c>
      <c r="C184" s="41" t="s">
        <v>86</v>
      </c>
      <c r="D184" s="42" t="s">
        <v>83</v>
      </c>
      <c r="E184" s="41"/>
      <c r="F184" s="41"/>
      <c r="G184" s="29">
        <f>G185</f>
        <v>1769.8</v>
      </c>
      <c r="H184" s="30"/>
      <c r="I184" s="29">
        <f>I203</f>
        <v>0</v>
      </c>
      <c r="J184" s="30"/>
    </row>
    <row r="185" spans="1:10" s="71" customFormat="1" ht="51">
      <c r="A185" s="21" t="s">
        <v>304</v>
      </c>
      <c r="B185" s="12" t="s">
        <v>90</v>
      </c>
      <c r="C185" s="12" t="s">
        <v>86</v>
      </c>
      <c r="D185" s="43" t="s">
        <v>83</v>
      </c>
      <c r="E185" s="68" t="s">
        <v>168</v>
      </c>
      <c r="F185" s="12"/>
      <c r="G185" s="69">
        <f>G186+G191+G196+G201</f>
        <v>1769.8</v>
      </c>
      <c r="H185" s="70"/>
      <c r="I185" s="69"/>
      <c r="J185" s="70"/>
    </row>
    <row r="186" spans="1:10" s="71" customFormat="1" ht="63.75">
      <c r="A186" s="21" t="s">
        <v>305</v>
      </c>
      <c r="B186" s="12" t="s">
        <v>90</v>
      </c>
      <c r="C186" s="12" t="s">
        <v>86</v>
      </c>
      <c r="D186" s="12" t="s">
        <v>83</v>
      </c>
      <c r="E186" s="68" t="s">
        <v>194</v>
      </c>
      <c r="F186" s="12"/>
      <c r="G186" s="69">
        <f>G187</f>
        <v>1000</v>
      </c>
      <c r="H186" s="70"/>
      <c r="I186" s="69"/>
      <c r="J186" s="70"/>
    </row>
    <row r="187" spans="1:10" s="71" customFormat="1" ht="63.75" customHeight="1">
      <c r="A187" s="21" t="s">
        <v>306</v>
      </c>
      <c r="B187" s="12" t="s">
        <v>90</v>
      </c>
      <c r="C187" s="12" t="s">
        <v>86</v>
      </c>
      <c r="D187" s="12" t="s">
        <v>83</v>
      </c>
      <c r="E187" s="68" t="s">
        <v>169</v>
      </c>
      <c r="F187" s="12"/>
      <c r="G187" s="69">
        <f>G188</f>
        <v>1000</v>
      </c>
      <c r="H187" s="70"/>
      <c r="I187" s="69"/>
      <c r="J187" s="70"/>
    </row>
    <row r="188" spans="1:10" s="71" customFormat="1" ht="27.95" customHeight="1">
      <c r="A188" s="6" t="s">
        <v>152</v>
      </c>
      <c r="B188" s="12" t="s">
        <v>90</v>
      </c>
      <c r="C188" s="12" t="s">
        <v>86</v>
      </c>
      <c r="D188" s="12" t="s">
        <v>83</v>
      </c>
      <c r="E188" s="68" t="s">
        <v>169</v>
      </c>
      <c r="F188" s="67" t="s">
        <v>95</v>
      </c>
      <c r="G188" s="69">
        <f>G189</f>
        <v>1000</v>
      </c>
      <c r="H188" s="70"/>
      <c r="I188" s="69"/>
      <c r="J188" s="70"/>
    </row>
    <row r="189" spans="1:10" s="71" customFormat="1" ht="27" customHeight="1">
      <c r="A189" s="6" t="s">
        <v>153</v>
      </c>
      <c r="B189" s="12" t="s">
        <v>90</v>
      </c>
      <c r="C189" s="12" t="s">
        <v>86</v>
      </c>
      <c r="D189" s="12" t="s">
        <v>83</v>
      </c>
      <c r="E189" s="68" t="s">
        <v>169</v>
      </c>
      <c r="F189" s="67" t="s">
        <v>96</v>
      </c>
      <c r="G189" s="69">
        <f>G190</f>
        <v>1000</v>
      </c>
      <c r="H189" s="70"/>
      <c r="I189" s="69"/>
      <c r="J189" s="70"/>
    </row>
    <row r="190" spans="1:10" ht="27" customHeight="1">
      <c r="A190" s="22" t="s">
        <v>154</v>
      </c>
      <c r="B190" s="12" t="s">
        <v>90</v>
      </c>
      <c r="C190" s="12" t="s">
        <v>86</v>
      </c>
      <c r="D190" s="12" t="s">
        <v>83</v>
      </c>
      <c r="E190" s="68" t="s">
        <v>169</v>
      </c>
      <c r="F190" s="67" t="s">
        <v>97</v>
      </c>
      <c r="G190" s="9">
        <v>1000</v>
      </c>
      <c r="H190" s="31"/>
      <c r="I190" s="9"/>
      <c r="J190" s="31"/>
    </row>
    <row r="191" spans="1:10" ht="63.75" hidden="1">
      <c r="A191" s="21" t="s">
        <v>170</v>
      </c>
      <c r="B191" s="12" t="s">
        <v>90</v>
      </c>
      <c r="C191" s="12" t="s">
        <v>86</v>
      </c>
      <c r="D191" s="12" t="s">
        <v>83</v>
      </c>
      <c r="E191" s="68" t="s">
        <v>196</v>
      </c>
      <c r="F191" s="12"/>
      <c r="G191" s="9">
        <f>G192</f>
        <v>0</v>
      </c>
      <c r="H191" s="31"/>
      <c r="I191" s="9"/>
      <c r="J191" s="31"/>
    </row>
    <row r="192" spans="1:10" ht="66.75" hidden="1" customHeight="1">
      <c r="A192" s="21" t="s">
        <v>195</v>
      </c>
      <c r="B192" s="12" t="s">
        <v>90</v>
      </c>
      <c r="C192" s="12" t="s">
        <v>86</v>
      </c>
      <c r="D192" s="12" t="s">
        <v>83</v>
      </c>
      <c r="E192" s="68" t="s">
        <v>171</v>
      </c>
      <c r="F192" s="12"/>
      <c r="G192" s="9">
        <f>G193</f>
        <v>0</v>
      </c>
      <c r="H192" s="31"/>
      <c r="I192" s="9"/>
      <c r="J192" s="31"/>
    </row>
    <row r="193" spans="1:10" ht="27.95" hidden="1" customHeight="1">
      <c r="A193" s="6" t="s">
        <v>152</v>
      </c>
      <c r="B193" s="12" t="s">
        <v>90</v>
      </c>
      <c r="C193" s="12" t="s">
        <v>86</v>
      </c>
      <c r="D193" s="12" t="s">
        <v>83</v>
      </c>
      <c r="E193" s="68" t="s">
        <v>171</v>
      </c>
      <c r="F193" s="67" t="s">
        <v>95</v>
      </c>
      <c r="G193" s="37">
        <f>G194</f>
        <v>0</v>
      </c>
      <c r="H193" s="31"/>
      <c r="I193" s="37"/>
      <c r="J193" s="31"/>
    </row>
    <row r="194" spans="1:10" ht="27.95" hidden="1" customHeight="1">
      <c r="A194" s="6" t="s">
        <v>153</v>
      </c>
      <c r="B194" s="12" t="s">
        <v>90</v>
      </c>
      <c r="C194" s="12" t="s">
        <v>86</v>
      </c>
      <c r="D194" s="12" t="s">
        <v>83</v>
      </c>
      <c r="E194" s="68" t="s">
        <v>171</v>
      </c>
      <c r="F194" s="67" t="s">
        <v>96</v>
      </c>
      <c r="G194" s="9">
        <f>G195</f>
        <v>0</v>
      </c>
      <c r="H194" s="31"/>
      <c r="I194" s="9"/>
      <c r="J194" s="31"/>
    </row>
    <row r="195" spans="1:10" ht="26.25" hidden="1" customHeight="1">
      <c r="A195" s="22" t="s">
        <v>154</v>
      </c>
      <c r="B195" s="12" t="s">
        <v>90</v>
      </c>
      <c r="C195" s="12" t="s">
        <v>86</v>
      </c>
      <c r="D195" s="12" t="s">
        <v>83</v>
      </c>
      <c r="E195" s="68" t="s">
        <v>171</v>
      </c>
      <c r="F195" s="67" t="s">
        <v>97</v>
      </c>
      <c r="G195" s="9">
        <v>0</v>
      </c>
      <c r="H195" s="31"/>
      <c r="I195" s="9"/>
      <c r="J195" s="31"/>
    </row>
    <row r="196" spans="1:10" ht="63.75">
      <c r="A196" s="21" t="s">
        <v>307</v>
      </c>
      <c r="B196" s="12" t="s">
        <v>90</v>
      </c>
      <c r="C196" s="12" t="s">
        <v>86</v>
      </c>
      <c r="D196" s="12" t="s">
        <v>83</v>
      </c>
      <c r="E196" s="68" t="s">
        <v>197</v>
      </c>
      <c r="F196" s="12"/>
      <c r="G196" s="9">
        <f>G197</f>
        <v>650</v>
      </c>
      <c r="H196" s="31"/>
      <c r="I196" s="9"/>
      <c r="J196" s="31"/>
    </row>
    <row r="197" spans="1:10" ht="66" customHeight="1">
      <c r="A197" s="21" t="s">
        <v>308</v>
      </c>
      <c r="B197" s="12" t="s">
        <v>90</v>
      </c>
      <c r="C197" s="12" t="s">
        <v>86</v>
      </c>
      <c r="D197" s="12" t="s">
        <v>83</v>
      </c>
      <c r="E197" s="68" t="s">
        <v>173</v>
      </c>
      <c r="F197" s="12"/>
      <c r="G197" s="9">
        <f>G198</f>
        <v>650</v>
      </c>
      <c r="H197" s="31"/>
      <c r="I197" s="9"/>
      <c r="J197" s="31"/>
    </row>
    <row r="198" spans="1:10" ht="27.95" customHeight="1">
      <c r="A198" s="6" t="s">
        <v>152</v>
      </c>
      <c r="B198" s="12" t="s">
        <v>90</v>
      </c>
      <c r="C198" s="12" t="s">
        <v>86</v>
      </c>
      <c r="D198" s="12" t="s">
        <v>83</v>
      </c>
      <c r="E198" s="68" t="s">
        <v>173</v>
      </c>
      <c r="F198" s="67" t="s">
        <v>95</v>
      </c>
      <c r="G198" s="9">
        <f>G199</f>
        <v>650</v>
      </c>
      <c r="H198" s="31"/>
      <c r="I198" s="9"/>
      <c r="J198" s="31"/>
    </row>
    <row r="199" spans="1:10" ht="28.5" customHeight="1">
      <c r="A199" s="6" t="s">
        <v>153</v>
      </c>
      <c r="B199" s="12" t="s">
        <v>90</v>
      </c>
      <c r="C199" s="12" t="s">
        <v>86</v>
      </c>
      <c r="D199" s="12" t="s">
        <v>83</v>
      </c>
      <c r="E199" s="68" t="s">
        <v>173</v>
      </c>
      <c r="F199" s="67" t="s">
        <v>96</v>
      </c>
      <c r="G199" s="9">
        <f>G200</f>
        <v>650</v>
      </c>
      <c r="H199" s="31"/>
      <c r="I199" s="9"/>
      <c r="J199" s="31"/>
    </row>
    <row r="200" spans="1:10" ht="27.95" customHeight="1">
      <c r="A200" s="22" t="s">
        <v>154</v>
      </c>
      <c r="B200" s="12" t="s">
        <v>90</v>
      </c>
      <c r="C200" s="12" t="s">
        <v>86</v>
      </c>
      <c r="D200" s="12" t="s">
        <v>83</v>
      </c>
      <c r="E200" s="68" t="s">
        <v>173</v>
      </c>
      <c r="F200" s="67" t="s">
        <v>97</v>
      </c>
      <c r="G200" s="9">
        <v>650</v>
      </c>
      <c r="H200" s="31"/>
      <c r="I200" s="9"/>
      <c r="J200" s="31"/>
    </row>
    <row r="201" spans="1:10" ht="63.75">
      <c r="A201" s="21" t="s">
        <v>309</v>
      </c>
      <c r="B201" s="12" t="s">
        <v>90</v>
      </c>
      <c r="C201" s="12" t="s">
        <v>86</v>
      </c>
      <c r="D201" s="12" t="s">
        <v>83</v>
      </c>
      <c r="E201" s="68" t="s">
        <v>198</v>
      </c>
      <c r="F201" s="12"/>
      <c r="G201" s="9">
        <f>G202</f>
        <v>119.8</v>
      </c>
      <c r="H201" s="31"/>
      <c r="I201" s="9"/>
      <c r="J201" s="31"/>
    </row>
    <row r="202" spans="1:10" ht="63.75" customHeight="1">
      <c r="A202" s="21" t="s">
        <v>310</v>
      </c>
      <c r="B202" s="12" t="s">
        <v>90</v>
      </c>
      <c r="C202" s="12" t="s">
        <v>86</v>
      </c>
      <c r="D202" s="12" t="s">
        <v>83</v>
      </c>
      <c r="E202" s="68" t="s">
        <v>172</v>
      </c>
      <c r="F202" s="12"/>
      <c r="G202" s="9">
        <f>G203</f>
        <v>119.8</v>
      </c>
      <c r="H202" s="31"/>
      <c r="I202" s="9"/>
      <c r="J202" s="31"/>
    </row>
    <row r="203" spans="1:10" ht="25.5">
      <c r="A203" s="6" t="s">
        <v>152</v>
      </c>
      <c r="B203" s="12" t="s">
        <v>90</v>
      </c>
      <c r="C203" s="12" t="s">
        <v>86</v>
      </c>
      <c r="D203" s="12" t="s">
        <v>83</v>
      </c>
      <c r="E203" s="68" t="s">
        <v>172</v>
      </c>
      <c r="F203" s="67" t="s">
        <v>95</v>
      </c>
      <c r="G203" s="9">
        <f>G204</f>
        <v>119.8</v>
      </c>
      <c r="H203" s="9"/>
      <c r="I203" s="9"/>
      <c r="J203" s="31"/>
    </row>
    <row r="204" spans="1:10" ht="27" customHeight="1">
      <c r="A204" s="6" t="s">
        <v>153</v>
      </c>
      <c r="B204" s="12" t="s">
        <v>90</v>
      </c>
      <c r="C204" s="12" t="s">
        <v>86</v>
      </c>
      <c r="D204" s="12" t="s">
        <v>83</v>
      </c>
      <c r="E204" s="68" t="s">
        <v>172</v>
      </c>
      <c r="F204" s="67" t="s">
        <v>96</v>
      </c>
      <c r="G204" s="9">
        <f>G205</f>
        <v>119.8</v>
      </c>
      <c r="H204" s="31"/>
      <c r="I204" s="9"/>
      <c r="J204" s="31"/>
    </row>
    <row r="205" spans="1:10" ht="26.25" customHeight="1">
      <c r="A205" s="22" t="s">
        <v>154</v>
      </c>
      <c r="B205" s="12" t="s">
        <v>90</v>
      </c>
      <c r="C205" s="12" t="s">
        <v>86</v>
      </c>
      <c r="D205" s="12" t="s">
        <v>83</v>
      </c>
      <c r="E205" s="68" t="s">
        <v>172</v>
      </c>
      <c r="F205" s="67" t="s">
        <v>97</v>
      </c>
      <c r="G205" s="9">
        <v>119.8</v>
      </c>
      <c r="H205" s="31"/>
      <c r="I205" s="9"/>
      <c r="J205" s="31"/>
    </row>
    <row r="206" spans="1:10" ht="16.5" customHeight="1">
      <c r="A206" s="13" t="s">
        <v>24</v>
      </c>
      <c r="B206" s="14">
        <v>650</v>
      </c>
      <c r="C206" s="14" t="s">
        <v>87</v>
      </c>
      <c r="D206" s="14"/>
      <c r="E206" s="40"/>
      <c r="F206" s="14"/>
      <c r="G206" s="15">
        <f>G207</f>
        <v>435.7</v>
      </c>
      <c r="H206" s="36"/>
      <c r="I206" s="15">
        <f>I207</f>
        <v>430.7</v>
      </c>
      <c r="J206" s="36"/>
    </row>
    <row r="207" spans="1:10" ht="16.5" customHeight="1">
      <c r="A207" s="25" t="s">
        <v>25</v>
      </c>
      <c r="B207" s="41">
        <v>650</v>
      </c>
      <c r="C207" s="41" t="s">
        <v>87</v>
      </c>
      <c r="D207" s="41" t="s">
        <v>87</v>
      </c>
      <c r="E207" s="42"/>
      <c r="F207" s="41"/>
      <c r="G207" s="29">
        <f>G208</f>
        <v>435.7</v>
      </c>
      <c r="H207" s="29"/>
      <c r="I207" s="29">
        <f>I208</f>
        <v>430.7</v>
      </c>
      <c r="J207" s="29"/>
    </row>
    <row r="208" spans="1:10" ht="51">
      <c r="A208" s="119" t="s">
        <v>311</v>
      </c>
      <c r="B208" s="67" t="s">
        <v>90</v>
      </c>
      <c r="C208" s="67" t="s">
        <v>87</v>
      </c>
      <c r="D208" s="67" t="s">
        <v>87</v>
      </c>
      <c r="E208" s="68" t="s">
        <v>175</v>
      </c>
      <c r="F208" s="67"/>
      <c r="G208" s="9">
        <f>G209</f>
        <v>435.7</v>
      </c>
      <c r="H208" s="9"/>
      <c r="I208" s="9">
        <f>I209</f>
        <v>430.7</v>
      </c>
      <c r="J208" s="9"/>
    </row>
    <row r="209" spans="1:10" ht="76.5" customHeight="1">
      <c r="A209" s="120" t="s">
        <v>312</v>
      </c>
      <c r="B209" s="67" t="s">
        <v>90</v>
      </c>
      <c r="C209" s="67" t="s">
        <v>87</v>
      </c>
      <c r="D209" s="67" t="s">
        <v>87</v>
      </c>
      <c r="E209" s="68" t="s">
        <v>199</v>
      </c>
      <c r="F209" s="67"/>
      <c r="G209" s="9">
        <f>G210+G215</f>
        <v>435.7</v>
      </c>
      <c r="H209" s="9"/>
      <c r="I209" s="9">
        <f>I210+I215</f>
        <v>430.7</v>
      </c>
      <c r="J209" s="9"/>
    </row>
    <row r="210" spans="1:10" ht="99.75" customHeight="1">
      <c r="A210" s="121" t="s">
        <v>313</v>
      </c>
      <c r="B210" s="67" t="s">
        <v>90</v>
      </c>
      <c r="C210" s="67" t="s">
        <v>87</v>
      </c>
      <c r="D210" s="67" t="s">
        <v>87</v>
      </c>
      <c r="E210" s="68" t="s">
        <v>176</v>
      </c>
      <c r="F210" s="67"/>
      <c r="G210" s="9">
        <f>G211</f>
        <v>385.7</v>
      </c>
      <c r="H210" s="9"/>
      <c r="I210" s="9">
        <f>I211</f>
        <v>430.7</v>
      </c>
      <c r="J210" s="9"/>
    </row>
    <row r="211" spans="1:10" ht="63.75">
      <c r="A211" s="72" t="s">
        <v>72</v>
      </c>
      <c r="B211" s="67">
        <v>650</v>
      </c>
      <c r="C211" s="67" t="s">
        <v>87</v>
      </c>
      <c r="D211" s="67" t="s">
        <v>87</v>
      </c>
      <c r="E211" s="68" t="s">
        <v>176</v>
      </c>
      <c r="F211" s="67">
        <v>100</v>
      </c>
      <c r="G211" s="9">
        <f>G212</f>
        <v>385.7</v>
      </c>
      <c r="H211" s="9"/>
      <c r="I211" s="9">
        <f>I212</f>
        <v>430.7</v>
      </c>
      <c r="J211" s="9"/>
    </row>
    <row r="212" spans="1:10" ht="18" customHeight="1">
      <c r="A212" s="72" t="s">
        <v>73</v>
      </c>
      <c r="B212" s="67">
        <v>650</v>
      </c>
      <c r="C212" s="67" t="s">
        <v>87</v>
      </c>
      <c r="D212" s="67" t="s">
        <v>87</v>
      </c>
      <c r="E212" s="68" t="s">
        <v>176</v>
      </c>
      <c r="F212" s="67">
        <v>110</v>
      </c>
      <c r="G212" s="9">
        <f>G213+G214</f>
        <v>385.7</v>
      </c>
      <c r="H212" s="9"/>
      <c r="I212" s="9">
        <f>I213+I214</f>
        <v>430.7</v>
      </c>
      <c r="J212" s="9"/>
    </row>
    <row r="213" spans="1:10" ht="27.95" customHeight="1">
      <c r="A213" s="72" t="s">
        <v>149</v>
      </c>
      <c r="B213" s="67">
        <v>650</v>
      </c>
      <c r="C213" s="67" t="s">
        <v>87</v>
      </c>
      <c r="D213" s="67" t="s">
        <v>87</v>
      </c>
      <c r="E213" s="68" t="s">
        <v>176</v>
      </c>
      <c r="F213" s="67">
        <v>111</v>
      </c>
      <c r="G213" s="9">
        <f>296.2+89.5</f>
        <v>385.7</v>
      </c>
      <c r="H213" s="9"/>
      <c r="I213" s="9">
        <f>296.2+89.5</f>
        <v>385.7</v>
      </c>
      <c r="J213" s="9"/>
    </row>
    <row r="214" spans="1:10" ht="27.95" customHeight="1">
      <c r="A214" s="72" t="s">
        <v>74</v>
      </c>
      <c r="B214" s="67">
        <v>650</v>
      </c>
      <c r="C214" s="67" t="s">
        <v>87</v>
      </c>
      <c r="D214" s="67" t="s">
        <v>87</v>
      </c>
      <c r="E214" s="68" t="s">
        <v>176</v>
      </c>
      <c r="F214" s="67">
        <v>112</v>
      </c>
      <c r="G214" s="9">
        <v>0</v>
      </c>
      <c r="H214" s="9"/>
      <c r="I214" s="9">
        <v>45</v>
      </c>
      <c r="J214" s="9"/>
    </row>
    <row r="215" spans="1:10" ht="89.25">
      <c r="A215" s="120" t="s">
        <v>314</v>
      </c>
      <c r="B215" s="67" t="s">
        <v>90</v>
      </c>
      <c r="C215" s="67" t="s">
        <v>87</v>
      </c>
      <c r="D215" s="67" t="s">
        <v>87</v>
      </c>
      <c r="E215" s="68" t="s">
        <v>233</v>
      </c>
      <c r="F215" s="67"/>
      <c r="G215" s="9">
        <f>G216</f>
        <v>50</v>
      </c>
      <c r="H215" s="9"/>
      <c r="I215" s="9">
        <f>I216</f>
        <v>0</v>
      </c>
      <c r="J215" s="9"/>
    </row>
    <row r="216" spans="1:10" ht="27.95" customHeight="1">
      <c r="A216" s="72" t="s">
        <v>152</v>
      </c>
      <c r="B216" s="67" t="s">
        <v>90</v>
      </c>
      <c r="C216" s="67" t="s">
        <v>87</v>
      </c>
      <c r="D216" s="67" t="s">
        <v>87</v>
      </c>
      <c r="E216" s="68" t="s">
        <v>233</v>
      </c>
      <c r="F216" s="67" t="s">
        <v>95</v>
      </c>
      <c r="G216" s="9">
        <f>G217</f>
        <v>50</v>
      </c>
      <c r="H216" s="9"/>
      <c r="I216" s="9">
        <f>I217</f>
        <v>0</v>
      </c>
      <c r="J216" s="9"/>
    </row>
    <row r="217" spans="1:10" ht="27.95" customHeight="1">
      <c r="A217" s="72" t="s">
        <v>153</v>
      </c>
      <c r="B217" s="67" t="s">
        <v>90</v>
      </c>
      <c r="C217" s="67" t="s">
        <v>87</v>
      </c>
      <c r="D217" s="67" t="s">
        <v>87</v>
      </c>
      <c r="E217" s="68" t="s">
        <v>233</v>
      </c>
      <c r="F217" s="67" t="s">
        <v>96</v>
      </c>
      <c r="G217" s="9">
        <f>G218</f>
        <v>50</v>
      </c>
      <c r="H217" s="9"/>
      <c r="I217" s="9">
        <f>I218</f>
        <v>0</v>
      </c>
      <c r="J217" s="9"/>
    </row>
    <row r="218" spans="1:10" ht="25.5" customHeight="1">
      <c r="A218" s="122" t="s">
        <v>154</v>
      </c>
      <c r="B218" s="67" t="s">
        <v>90</v>
      </c>
      <c r="C218" s="67" t="s">
        <v>87</v>
      </c>
      <c r="D218" s="67" t="s">
        <v>87</v>
      </c>
      <c r="E218" s="68" t="s">
        <v>233</v>
      </c>
      <c r="F218" s="67" t="s">
        <v>97</v>
      </c>
      <c r="G218" s="9">
        <v>50</v>
      </c>
      <c r="H218" s="9"/>
      <c r="I218" s="9">
        <v>0</v>
      </c>
      <c r="J218" s="9"/>
    </row>
    <row r="219" spans="1:10" ht="18" customHeight="1">
      <c r="A219" s="13" t="s">
        <v>123</v>
      </c>
      <c r="B219" s="14">
        <v>650</v>
      </c>
      <c r="C219" s="14" t="s">
        <v>84</v>
      </c>
      <c r="D219" s="14"/>
      <c r="E219" s="40"/>
      <c r="F219" s="14"/>
      <c r="G219" s="15">
        <f>G220+G243</f>
        <v>8197.0999999999985</v>
      </c>
      <c r="H219" s="36"/>
      <c r="I219" s="15">
        <f>I220+I243</f>
        <v>11457.8</v>
      </c>
      <c r="J219" s="36"/>
    </row>
    <row r="220" spans="1:10" ht="16.5" customHeight="1">
      <c r="A220" s="25" t="s">
        <v>26</v>
      </c>
      <c r="B220" s="41">
        <v>650</v>
      </c>
      <c r="C220" s="41" t="s">
        <v>84</v>
      </c>
      <c r="D220" s="41" t="s">
        <v>80</v>
      </c>
      <c r="E220" s="42"/>
      <c r="F220" s="41"/>
      <c r="G220" s="29">
        <f>G221</f>
        <v>8047.0999999999995</v>
      </c>
      <c r="H220" s="29"/>
      <c r="I220" s="29">
        <f>I221</f>
        <v>11457.8</v>
      </c>
      <c r="J220" s="29"/>
    </row>
    <row r="221" spans="1:10" ht="51">
      <c r="A221" s="120" t="s">
        <v>311</v>
      </c>
      <c r="B221" s="112" t="s">
        <v>90</v>
      </c>
      <c r="C221" s="112" t="s">
        <v>84</v>
      </c>
      <c r="D221" s="43" t="s">
        <v>80</v>
      </c>
      <c r="E221" s="112" t="s">
        <v>175</v>
      </c>
      <c r="F221" s="112"/>
      <c r="G221" s="9">
        <f>G222</f>
        <v>8047.0999999999995</v>
      </c>
      <c r="H221" s="9"/>
      <c r="I221" s="9">
        <f t="shared" ref="I221" si="4">I222</f>
        <v>11457.8</v>
      </c>
      <c r="J221" s="9"/>
    </row>
    <row r="222" spans="1:10" ht="77.25" customHeight="1">
      <c r="A222" s="120" t="s">
        <v>315</v>
      </c>
      <c r="B222" s="112">
        <v>650</v>
      </c>
      <c r="C222" s="112" t="s">
        <v>84</v>
      </c>
      <c r="D222" s="43" t="s">
        <v>80</v>
      </c>
      <c r="E222" s="112" t="s">
        <v>200</v>
      </c>
      <c r="F222" s="123"/>
      <c r="G222" s="9">
        <f>G223+G235+G239</f>
        <v>8047.0999999999995</v>
      </c>
      <c r="H222" s="9"/>
      <c r="I222" s="9">
        <f t="shared" ref="I222" si="5">I223+I235+I239</f>
        <v>11457.8</v>
      </c>
      <c r="J222" s="9"/>
    </row>
    <row r="223" spans="1:10" ht="105.75" customHeight="1">
      <c r="A223" s="121" t="s">
        <v>316</v>
      </c>
      <c r="B223" s="112">
        <v>650</v>
      </c>
      <c r="C223" s="112" t="s">
        <v>84</v>
      </c>
      <c r="D223" s="43" t="s">
        <v>80</v>
      </c>
      <c r="E223" s="112" t="s">
        <v>177</v>
      </c>
      <c r="F223" s="123"/>
      <c r="G223" s="9">
        <f>G224+G228+G232</f>
        <v>6753.7</v>
      </c>
      <c r="H223" s="9"/>
      <c r="I223" s="9">
        <f t="shared" ref="I223" si="6">I224+I228+I232</f>
        <v>8026.7</v>
      </c>
      <c r="J223" s="9"/>
    </row>
    <row r="224" spans="1:10" ht="63.75">
      <c r="A224" s="72" t="s">
        <v>72</v>
      </c>
      <c r="B224" s="67">
        <v>650</v>
      </c>
      <c r="C224" s="112" t="s">
        <v>84</v>
      </c>
      <c r="D224" s="43" t="s">
        <v>80</v>
      </c>
      <c r="E224" s="112" t="s">
        <v>177</v>
      </c>
      <c r="F224" s="67">
        <v>100</v>
      </c>
      <c r="G224" s="9">
        <f>G225</f>
        <v>5769.4</v>
      </c>
      <c r="H224" s="9"/>
      <c r="I224" s="9">
        <f>I225</f>
        <v>6999.2</v>
      </c>
      <c r="J224" s="9"/>
    </row>
    <row r="225" spans="1:12" ht="18" customHeight="1">
      <c r="A225" s="72" t="s">
        <v>73</v>
      </c>
      <c r="B225" s="67">
        <v>650</v>
      </c>
      <c r="C225" s="112" t="s">
        <v>84</v>
      </c>
      <c r="D225" s="124" t="s">
        <v>80</v>
      </c>
      <c r="E225" s="112" t="s">
        <v>177</v>
      </c>
      <c r="F225" s="67">
        <v>110</v>
      </c>
      <c r="G225" s="9">
        <f>G226+G227</f>
        <v>5769.4</v>
      </c>
      <c r="H225" s="9"/>
      <c r="I225" s="9">
        <f>I226+I227</f>
        <v>6999.2</v>
      </c>
      <c r="J225" s="9"/>
    </row>
    <row r="226" spans="1:12" ht="27.95" customHeight="1">
      <c r="A226" s="72" t="s">
        <v>149</v>
      </c>
      <c r="B226" s="67">
        <v>650</v>
      </c>
      <c r="C226" s="112" t="s">
        <v>84</v>
      </c>
      <c r="D226" s="124" t="s">
        <v>80</v>
      </c>
      <c r="E226" s="112" t="s">
        <v>177</v>
      </c>
      <c r="F226" s="67">
        <v>111</v>
      </c>
      <c r="G226" s="9">
        <f>4354.4+1315</f>
        <v>5669.4</v>
      </c>
      <c r="H226" s="9"/>
      <c r="I226" s="9">
        <f>5267.3+1590.7</f>
        <v>6858</v>
      </c>
      <c r="J226" s="9"/>
    </row>
    <row r="227" spans="1:12" ht="27.95" customHeight="1">
      <c r="A227" s="72" t="s">
        <v>74</v>
      </c>
      <c r="B227" s="67">
        <v>650</v>
      </c>
      <c r="C227" s="112" t="s">
        <v>84</v>
      </c>
      <c r="D227" s="124" t="s">
        <v>80</v>
      </c>
      <c r="E227" s="112" t="s">
        <v>177</v>
      </c>
      <c r="F227" s="67">
        <v>112</v>
      </c>
      <c r="G227" s="9">
        <v>100</v>
      </c>
      <c r="H227" s="9"/>
      <c r="I227" s="9">
        <v>141.19999999999999</v>
      </c>
      <c r="J227" s="9"/>
    </row>
    <row r="228" spans="1:12" ht="27.95" customHeight="1">
      <c r="A228" s="72" t="s">
        <v>152</v>
      </c>
      <c r="B228" s="67">
        <v>650</v>
      </c>
      <c r="C228" s="112" t="s">
        <v>84</v>
      </c>
      <c r="D228" s="124" t="s">
        <v>80</v>
      </c>
      <c r="E228" s="112" t="s">
        <v>177</v>
      </c>
      <c r="F228" s="67">
        <v>200</v>
      </c>
      <c r="G228" s="9">
        <f>G229</f>
        <v>963.29999999999984</v>
      </c>
      <c r="H228" s="9"/>
      <c r="I228" s="9">
        <f>I229</f>
        <v>1005.6999999999999</v>
      </c>
      <c r="J228" s="9"/>
    </row>
    <row r="229" spans="1:12" ht="27.95" customHeight="1">
      <c r="A229" s="72" t="s">
        <v>153</v>
      </c>
      <c r="B229" s="67">
        <v>650</v>
      </c>
      <c r="C229" s="112" t="s">
        <v>84</v>
      </c>
      <c r="D229" s="124" t="s">
        <v>80</v>
      </c>
      <c r="E229" s="112" t="s">
        <v>177</v>
      </c>
      <c r="F229" s="67">
        <v>240</v>
      </c>
      <c r="G229" s="9">
        <f>G230+G231</f>
        <v>963.29999999999984</v>
      </c>
      <c r="H229" s="9"/>
      <c r="I229" s="9">
        <f>I230+I231</f>
        <v>1005.6999999999999</v>
      </c>
      <c r="J229" s="9"/>
      <c r="L229" s="109"/>
    </row>
    <row r="230" spans="1:12" ht="27.95" customHeight="1">
      <c r="A230" s="72" t="s">
        <v>55</v>
      </c>
      <c r="B230" s="67">
        <v>650</v>
      </c>
      <c r="C230" s="112" t="s">
        <v>84</v>
      </c>
      <c r="D230" s="124" t="s">
        <v>80</v>
      </c>
      <c r="E230" s="112" t="s">
        <v>177</v>
      </c>
      <c r="F230" s="67">
        <v>242</v>
      </c>
      <c r="G230" s="9">
        <v>91.3</v>
      </c>
      <c r="H230" s="9"/>
      <c r="I230" s="9">
        <v>95.3</v>
      </c>
      <c r="J230" s="9"/>
      <c r="L230" s="109"/>
    </row>
    <row r="231" spans="1:12" ht="27.95" customHeight="1">
      <c r="A231" s="72" t="s">
        <v>154</v>
      </c>
      <c r="B231" s="67">
        <v>650</v>
      </c>
      <c r="C231" s="112" t="s">
        <v>84</v>
      </c>
      <c r="D231" s="124" t="s">
        <v>80</v>
      </c>
      <c r="E231" s="112" t="s">
        <v>177</v>
      </c>
      <c r="F231" s="67">
        <v>244</v>
      </c>
      <c r="G231" s="9">
        <f>2.1+14.4+664.8+19.9+139.4+31.4</f>
        <v>871.99999999999989</v>
      </c>
      <c r="H231" s="9"/>
      <c r="I231" s="9">
        <f>2.2+15+694.1+20.8+145.5+32.8</f>
        <v>910.4</v>
      </c>
      <c r="J231" s="9"/>
      <c r="L231" s="109"/>
    </row>
    <row r="232" spans="1:12" ht="16.5">
      <c r="A232" s="72" t="s">
        <v>46</v>
      </c>
      <c r="B232" s="67">
        <v>650</v>
      </c>
      <c r="C232" s="112" t="s">
        <v>84</v>
      </c>
      <c r="D232" s="124" t="s">
        <v>80</v>
      </c>
      <c r="E232" s="112" t="s">
        <v>177</v>
      </c>
      <c r="F232" s="67">
        <v>800</v>
      </c>
      <c r="G232" s="9">
        <f>G233</f>
        <v>21</v>
      </c>
      <c r="H232" s="9"/>
      <c r="I232" s="9">
        <f>I233</f>
        <v>21.8</v>
      </c>
      <c r="J232" s="9"/>
      <c r="L232" s="109"/>
    </row>
    <row r="233" spans="1:12" ht="16.5">
      <c r="A233" s="72" t="s">
        <v>47</v>
      </c>
      <c r="B233" s="67">
        <v>650</v>
      </c>
      <c r="C233" s="112" t="s">
        <v>84</v>
      </c>
      <c r="D233" s="124" t="s">
        <v>80</v>
      </c>
      <c r="E233" s="112" t="s">
        <v>177</v>
      </c>
      <c r="F233" s="67">
        <v>850</v>
      </c>
      <c r="G233" s="9">
        <f>G234</f>
        <v>21</v>
      </c>
      <c r="H233" s="9"/>
      <c r="I233" s="9">
        <f>I234</f>
        <v>21.8</v>
      </c>
      <c r="J233" s="9"/>
      <c r="L233" s="109"/>
    </row>
    <row r="234" spans="1:12" ht="16.5">
      <c r="A234" s="72" t="s">
        <v>48</v>
      </c>
      <c r="B234" s="67">
        <v>650</v>
      </c>
      <c r="C234" s="112" t="s">
        <v>84</v>
      </c>
      <c r="D234" s="124" t="s">
        <v>80</v>
      </c>
      <c r="E234" s="112" t="s">
        <v>177</v>
      </c>
      <c r="F234" s="67">
        <v>852</v>
      </c>
      <c r="G234" s="9">
        <v>21</v>
      </c>
      <c r="H234" s="9"/>
      <c r="I234" s="9">
        <v>21.8</v>
      </c>
      <c r="J234" s="9"/>
      <c r="L234" s="109"/>
    </row>
    <row r="235" spans="1:12" ht="27.95" customHeight="1">
      <c r="A235" s="72" t="s">
        <v>234</v>
      </c>
      <c r="B235" s="112" t="s">
        <v>90</v>
      </c>
      <c r="C235" s="112" t="s">
        <v>84</v>
      </c>
      <c r="D235" s="124" t="s">
        <v>80</v>
      </c>
      <c r="E235" s="112" t="s">
        <v>235</v>
      </c>
      <c r="F235" s="112"/>
      <c r="G235" s="9">
        <f>G236</f>
        <v>1280.5</v>
      </c>
      <c r="H235" s="9"/>
      <c r="I235" s="9">
        <f>I236</f>
        <v>3392.3</v>
      </c>
      <c r="J235" s="9"/>
      <c r="L235" s="109"/>
    </row>
    <row r="236" spans="1:12" ht="64.5">
      <c r="A236" s="72" t="s">
        <v>72</v>
      </c>
      <c r="B236" s="67">
        <v>650</v>
      </c>
      <c r="C236" s="112" t="s">
        <v>84</v>
      </c>
      <c r="D236" s="43" t="s">
        <v>80</v>
      </c>
      <c r="E236" s="112" t="s">
        <v>235</v>
      </c>
      <c r="F236" s="67">
        <v>100</v>
      </c>
      <c r="G236" s="9">
        <f>G237</f>
        <v>1280.5</v>
      </c>
      <c r="H236" s="9"/>
      <c r="I236" s="9">
        <f>I237</f>
        <v>3392.3</v>
      </c>
      <c r="J236" s="9"/>
      <c r="L236" s="109"/>
    </row>
    <row r="237" spans="1:12" ht="17.25" customHeight="1">
      <c r="A237" s="72" t="s">
        <v>73</v>
      </c>
      <c r="B237" s="67">
        <v>650</v>
      </c>
      <c r="C237" s="112" t="s">
        <v>84</v>
      </c>
      <c r="D237" s="124" t="s">
        <v>80</v>
      </c>
      <c r="E237" s="112" t="s">
        <v>235</v>
      </c>
      <c r="F237" s="67">
        <v>110</v>
      </c>
      <c r="G237" s="9">
        <f>G238</f>
        <v>1280.5</v>
      </c>
      <c r="H237" s="9"/>
      <c r="I237" s="9">
        <f>I238</f>
        <v>3392.3</v>
      </c>
      <c r="J237" s="9"/>
      <c r="L237" s="109"/>
    </row>
    <row r="238" spans="1:12" ht="27.95" customHeight="1">
      <c r="A238" s="72" t="s">
        <v>149</v>
      </c>
      <c r="B238" s="67">
        <v>650</v>
      </c>
      <c r="C238" s="112" t="s">
        <v>84</v>
      </c>
      <c r="D238" s="124" t="s">
        <v>80</v>
      </c>
      <c r="E238" s="112" t="s">
        <v>235</v>
      </c>
      <c r="F238" s="67">
        <v>111</v>
      </c>
      <c r="G238" s="9">
        <f>983.5+297</f>
        <v>1280.5</v>
      </c>
      <c r="H238" s="9"/>
      <c r="I238" s="9">
        <f>2605.5+786.8</f>
        <v>3392.3</v>
      </c>
      <c r="J238" s="9"/>
      <c r="L238" s="109"/>
    </row>
    <row r="239" spans="1:12" ht="38.25">
      <c r="A239" s="72" t="s">
        <v>236</v>
      </c>
      <c r="B239" s="112" t="s">
        <v>90</v>
      </c>
      <c r="C239" s="112" t="s">
        <v>84</v>
      </c>
      <c r="D239" s="124" t="s">
        <v>80</v>
      </c>
      <c r="E239" s="112" t="s">
        <v>237</v>
      </c>
      <c r="F239" s="112"/>
      <c r="G239" s="9">
        <f>G240</f>
        <v>12.9</v>
      </c>
      <c r="H239" s="9"/>
      <c r="I239" s="9">
        <f>I240</f>
        <v>38.799999999999997</v>
      </c>
      <c r="J239" s="9"/>
    </row>
    <row r="240" spans="1:12" ht="63.75">
      <c r="A240" s="72" t="s">
        <v>72</v>
      </c>
      <c r="B240" s="67">
        <v>650</v>
      </c>
      <c r="C240" s="112" t="s">
        <v>84</v>
      </c>
      <c r="D240" s="43" t="s">
        <v>80</v>
      </c>
      <c r="E240" s="112" t="s">
        <v>237</v>
      </c>
      <c r="F240" s="67">
        <v>100</v>
      </c>
      <c r="G240" s="9">
        <f>G241</f>
        <v>12.9</v>
      </c>
      <c r="H240" s="9"/>
      <c r="I240" s="9">
        <f>I241</f>
        <v>38.799999999999997</v>
      </c>
      <c r="J240" s="9"/>
    </row>
    <row r="241" spans="1:10" ht="16.5" customHeight="1">
      <c r="A241" s="72" t="s">
        <v>73</v>
      </c>
      <c r="B241" s="67">
        <v>650</v>
      </c>
      <c r="C241" s="112" t="s">
        <v>84</v>
      </c>
      <c r="D241" s="124" t="s">
        <v>80</v>
      </c>
      <c r="E241" s="112" t="s">
        <v>237</v>
      </c>
      <c r="F241" s="67">
        <v>110</v>
      </c>
      <c r="G241" s="9">
        <f>G242</f>
        <v>12.9</v>
      </c>
      <c r="H241" s="9"/>
      <c r="I241" s="9">
        <f>I242</f>
        <v>38.799999999999997</v>
      </c>
      <c r="J241" s="9"/>
    </row>
    <row r="242" spans="1:10" ht="25.5">
      <c r="A242" s="72" t="s">
        <v>149</v>
      </c>
      <c r="B242" s="67">
        <v>650</v>
      </c>
      <c r="C242" s="112" t="s">
        <v>84</v>
      </c>
      <c r="D242" s="124" t="s">
        <v>80</v>
      </c>
      <c r="E242" s="112" t="s">
        <v>237</v>
      </c>
      <c r="F242" s="67">
        <v>111</v>
      </c>
      <c r="G242" s="9">
        <f>9.9+3</f>
        <v>12.9</v>
      </c>
      <c r="H242" s="9"/>
      <c r="I242" s="9">
        <f>29.8+9</f>
        <v>38.799999999999997</v>
      </c>
      <c r="J242" s="9"/>
    </row>
    <row r="243" spans="1:10" ht="26.25" customHeight="1">
      <c r="A243" s="25" t="s">
        <v>135</v>
      </c>
      <c r="B243" s="104" t="s">
        <v>90</v>
      </c>
      <c r="C243" s="104" t="s">
        <v>84</v>
      </c>
      <c r="D243" s="105" t="s">
        <v>82</v>
      </c>
      <c r="E243" s="104"/>
      <c r="F243" s="104"/>
      <c r="G243" s="106">
        <f t="shared" ref="G243:G248" si="7">G244</f>
        <v>150</v>
      </c>
      <c r="H243" s="29"/>
      <c r="I243" s="106">
        <f t="shared" ref="I243:I248" si="8">I244</f>
        <v>0</v>
      </c>
      <c r="J243" s="29"/>
    </row>
    <row r="244" spans="1:10" ht="51">
      <c r="A244" s="120" t="s">
        <v>311</v>
      </c>
      <c r="B244" s="112" t="s">
        <v>90</v>
      </c>
      <c r="C244" s="112" t="s">
        <v>84</v>
      </c>
      <c r="D244" s="124" t="s">
        <v>82</v>
      </c>
      <c r="E244" s="112" t="s">
        <v>175</v>
      </c>
      <c r="F244" s="9"/>
      <c r="G244" s="37">
        <f t="shared" si="7"/>
        <v>150</v>
      </c>
      <c r="H244" s="9"/>
      <c r="I244" s="37">
        <f t="shared" si="8"/>
        <v>0</v>
      </c>
      <c r="J244" s="9"/>
    </row>
    <row r="245" spans="1:10" ht="78.75" customHeight="1">
      <c r="A245" s="120" t="s">
        <v>315</v>
      </c>
      <c r="B245" s="112">
        <v>650</v>
      </c>
      <c r="C245" s="112" t="s">
        <v>84</v>
      </c>
      <c r="D245" s="124" t="s">
        <v>82</v>
      </c>
      <c r="E245" s="112" t="s">
        <v>200</v>
      </c>
      <c r="F245" s="9"/>
      <c r="G245" s="32">
        <f t="shared" si="7"/>
        <v>150</v>
      </c>
      <c r="H245" s="10"/>
      <c r="I245" s="32">
        <f t="shared" si="8"/>
        <v>0</v>
      </c>
      <c r="J245" s="10"/>
    </row>
    <row r="246" spans="1:10" ht="89.25">
      <c r="A246" s="120" t="s">
        <v>317</v>
      </c>
      <c r="B246" s="112">
        <v>650</v>
      </c>
      <c r="C246" s="112" t="s">
        <v>84</v>
      </c>
      <c r="D246" s="124" t="s">
        <v>82</v>
      </c>
      <c r="E246" s="112" t="s">
        <v>238</v>
      </c>
      <c r="F246" s="123"/>
      <c r="G246" s="32">
        <f t="shared" si="7"/>
        <v>150</v>
      </c>
      <c r="H246" s="10"/>
      <c r="I246" s="32">
        <f t="shared" si="8"/>
        <v>0</v>
      </c>
      <c r="J246" s="10"/>
    </row>
    <row r="247" spans="1:10" ht="27.95" customHeight="1">
      <c r="A247" s="72" t="s">
        <v>152</v>
      </c>
      <c r="B247" s="67">
        <v>650</v>
      </c>
      <c r="C247" s="67" t="s">
        <v>84</v>
      </c>
      <c r="D247" s="68" t="s">
        <v>82</v>
      </c>
      <c r="E247" s="112" t="s">
        <v>238</v>
      </c>
      <c r="F247" s="67">
        <v>200</v>
      </c>
      <c r="G247" s="9">
        <f t="shared" si="7"/>
        <v>150</v>
      </c>
      <c r="H247" s="10"/>
      <c r="I247" s="9">
        <f t="shared" si="8"/>
        <v>0</v>
      </c>
      <c r="J247" s="10"/>
    </row>
    <row r="248" spans="1:10" ht="27.95" customHeight="1">
      <c r="A248" s="72" t="s">
        <v>153</v>
      </c>
      <c r="B248" s="67">
        <v>650</v>
      </c>
      <c r="C248" s="67" t="s">
        <v>84</v>
      </c>
      <c r="D248" s="68" t="s">
        <v>82</v>
      </c>
      <c r="E248" s="112" t="s">
        <v>238</v>
      </c>
      <c r="F248" s="67">
        <v>240</v>
      </c>
      <c r="G248" s="9">
        <f t="shared" si="7"/>
        <v>150</v>
      </c>
      <c r="H248" s="10"/>
      <c r="I248" s="9">
        <f t="shared" si="8"/>
        <v>0</v>
      </c>
      <c r="J248" s="10"/>
    </row>
    <row r="249" spans="1:10" ht="27.95" customHeight="1">
      <c r="A249" s="72" t="s">
        <v>154</v>
      </c>
      <c r="B249" s="67">
        <v>650</v>
      </c>
      <c r="C249" s="67" t="s">
        <v>84</v>
      </c>
      <c r="D249" s="68" t="s">
        <v>82</v>
      </c>
      <c r="E249" s="112" t="s">
        <v>238</v>
      </c>
      <c r="F249" s="67">
        <v>244</v>
      </c>
      <c r="G249" s="9">
        <v>150</v>
      </c>
      <c r="H249" s="10"/>
      <c r="I249" s="9">
        <v>0</v>
      </c>
      <c r="J249" s="10"/>
    </row>
    <row r="250" spans="1:10" ht="16.5" customHeight="1">
      <c r="A250" s="13" t="s">
        <v>27</v>
      </c>
      <c r="B250" s="14">
        <v>650</v>
      </c>
      <c r="C250" s="14">
        <v>10</v>
      </c>
      <c r="D250" s="40"/>
      <c r="E250" s="14"/>
      <c r="F250" s="14"/>
      <c r="G250" s="15">
        <f t="shared" ref="G250:I256" si="9">G251</f>
        <v>180</v>
      </c>
      <c r="H250" s="15"/>
      <c r="I250" s="15">
        <f t="shared" si="9"/>
        <v>180</v>
      </c>
      <c r="J250" s="15"/>
    </row>
    <row r="251" spans="1:10" ht="16.5" customHeight="1">
      <c r="A251" s="25" t="s">
        <v>28</v>
      </c>
      <c r="B251" s="41">
        <v>650</v>
      </c>
      <c r="C251" s="41">
        <v>10</v>
      </c>
      <c r="D251" s="42" t="s">
        <v>80</v>
      </c>
      <c r="E251" s="41"/>
      <c r="F251" s="41"/>
      <c r="G251" s="29">
        <f t="shared" si="9"/>
        <v>180</v>
      </c>
      <c r="H251" s="29"/>
      <c r="I251" s="29">
        <f t="shared" si="9"/>
        <v>180</v>
      </c>
      <c r="J251" s="29"/>
    </row>
    <row r="252" spans="1:10" ht="55.5" customHeight="1">
      <c r="A252" s="111" t="s">
        <v>288</v>
      </c>
      <c r="B252" s="12">
        <v>650</v>
      </c>
      <c r="C252" s="12">
        <v>10</v>
      </c>
      <c r="D252" s="43" t="s">
        <v>80</v>
      </c>
      <c r="E252" s="67" t="s">
        <v>179</v>
      </c>
      <c r="F252" s="12"/>
      <c r="G252" s="9">
        <f t="shared" si="9"/>
        <v>180</v>
      </c>
      <c r="H252" s="31"/>
      <c r="I252" s="9">
        <f t="shared" si="9"/>
        <v>180</v>
      </c>
      <c r="J252" s="31"/>
    </row>
    <row r="253" spans="1:10" ht="89.25">
      <c r="A253" s="111" t="s">
        <v>318</v>
      </c>
      <c r="B253" s="12">
        <v>650</v>
      </c>
      <c r="C253" s="12">
        <v>10</v>
      </c>
      <c r="D253" s="43" t="s">
        <v>80</v>
      </c>
      <c r="E253" s="12" t="s">
        <v>201</v>
      </c>
      <c r="F253" s="12"/>
      <c r="G253" s="9">
        <f>G255</f>
        <v>180</v>
      </c>
      <c r="H253" s="31"/>
      <c r="I253" s="9">
        <f>I255</f>
        <v>180</v>
      </c>
      <c r="J253" s="31"/>
    </row>
    <row r="254" spans="1:10" ht="102" customHeight="1">
      <c r="A254" s="111" t="s">
        <v>319</v>
      </c>
      <c r="B254" s="12">
        <v>650</v>
      </c>
      <c r="C254" s="12">
        <v>10</v>
      </c>
      <c r="D254" s="43" t="s">
        <v>80</v>
      </c>
      <c r="E254" s="12" t="s">
        <v>181</v>
      </c>
      <c r="F254" s="12"/>
      <c r="G254" s="9">
        <f>G255</f>
        <v>180</v>
      </c>
      <c r="H254" s="31"/>
      <c r="I254" s="9">
        <f>I255</f>
        <v>180</v>
      </c>
      <c r="J254" s="31"/>
    </row>
    <row r="255" spans="1:10" ht="16.5" customHeight="1">
      <c r="A255" s="6" t="s">
        <v>75</v>
      </c>
      <c r="B255" s="12">
        <v>650</v>
      </c>
      <c r="C255" s="12">
        <v>10</v>
      </c>
      <c r="D255" s="43" t="s">
        <v>80</v>
      </c>
      <c r="E255" s="12" t="s">
        <v>181</v>
      </c>
      <c r="F255" s="12">
        <v>300</v>
      </c>
      <c r="G255" s="9">
        <f t="shared" si="9"/>
        <v>180</v>
      </c>
      <c r="H255" s="31"/>
      <c r="I255" s="9">
        <f t="shared" si="9"/>
        <v>180</v>
      </c>
      <c r="J255" s="31"/>
    </row>
    <row r="256" spans="1:10" ht="27.95" customHeight="1">
      <c r="A256" s="6" t="s">
        <v>76</v>
      </c>
      <c r="B256" s="12">
        <v>650</v>
      </c>
      <c r="C256" s="12">
        <v>10</v>
      </c>
      <c r="D256" s="43" t="s">
        <v>80</v>
      </c>
      <c r="E256" s="12" t="s">
        <v>181</v>
      </c>
      <c r="F256" s="12">
        <v>320</v>
      </c>
      <c r="G256" s="9">
        <f t="shared" si="9"/>
        <v>180</v>
      </c>
      <c r="H256" s="31"/>
      <c r="I256" s="9">
        <f t="shared" si="9"/>
        <v>180</v>
      </c>
      <c r="J256" s="31"/>
    </row>
    <row r="257" spans="1:10" ht="38.25">
      <c r="A257" s="6" t="s">
        <v>155</v>
      </c>
      <c r="B257" s="12">
        <v>650</v>
      </c>
      <c r="C257" s="12">
        <v>10</v>
      </c>
      <c r="D257" s="43" t="s">
        <v>80</v>
      </c>
      <c r="E257" s="12" t="s">
        <v>181</v>
      </c>
      <c r="F257" s="12">
        <v>321</v>
      </c>
      <c r="G257" s="9">
        <v>180</v>
      </c>
      <c r="H257" s="31"/>
      <c r="I257" s="9">
        <v>180</v>
      </c>
      <c r="J257" s="31"/>
    </row>
    <row r="258" spans="1:10" ht="16.5" customHeight="1">
      <c r="A258" s="13" t="s">
        <v>29</v>
      </c>
      <c r="B258" s="14">
        <v>650</v>
      </c>
      <c r="C258" s="14">
        <v>11</v>
      </c>
      <c r="D258" s="40"/>
      <c r="E258" s="14"/>
      <c r="F258" s="14"/>
      <c r="G258" s="15">
        <f t="shared" ref="G258:I264" si="10">G259</f>
        <v>40</v>
      </c>
      <c r="H258" s="36"/>
      <c r="I258" s="15">
        <f t="shared" si="10"/>
        <v>0</v>
      </c>
      <c r="J258" s="36"/>
    </row>
    <row r="259" spans="1:10" ht="16.5" customHeight="1">
      <c r="A259" s="25" t="s">
        <v>77</v>
      </c>
      <c r="B259" s="41">
        <v>650</v>
      </c>
      <c r="C259" s="41">
        <v>11</v>
      </c>
      <c r="D259" s="42" t="s">
        <v>80</v>
      </c>
      <c r="E259" s="41"/>
      <c r="F259" s="41"/>
      <c r="G259" s="29">
        <f t="shared" si="10"/>
        <v>40</v>
      </c>
      <c r="H259" s="30"/>
      <c r="I259" s="29">
        <f t="shared" si="10"/>
        <v>0</v>
      </c>
      <c r="J259" s="30"/>
    </row>
    <row r="260" spans="1:10" ht="52.5" customHeight="1">
      <c r="A260" s="111" t="s">
        <v>323</v>
      </c>
      <c r="B260" s="12">
        <v>650</v>
      </c>
      <c r="C260" s="12">
        <v>11</v>
      </c>
      <c r="D260" s="43" t="s">
        <v>80</v>
      </c>
      <c r="E260" s="67" t="s">
        <v>175</v>
      </c>
      <c r="F260" s="12"/>
      <c r="G260" s="9">
        <f t="shared" si="10"/>
        <v>40</v>
      </c>
      <c r="H260" s="31"/>
      <c r="I260" s="9">
        <f t="shared" si="10"/>
        <v>0</v>
      </c>
      <c r="J260" s="31"/>
    </row>
    <row r="261" spans="1:10" ht="76.5">
      <c r="A261" s="111" t="s">
        <v>320</v>
      </c>
      <c r="B261" s="12">
        <v>650</v>
      </c>
      <c r="C261" s="12">
        <v>11</v>
      </c>
      <c r="D261" s="43" t="s">
        <v>80</v>
      </c>
      <c r="E261" s="67" t="s">
        <v>202</v>
      </c>
      <c r="F261" s="12"/>
      <c r="G261" s="9">
        <f>G263</f>
        <v>40</v>
      </c>
      <c r="H261" s="31"/>
      <c r="I261" s="9">
        <f>I263</f>
        <v>0</v>
      </c>
      <c r="J261" s="31"/>
    </row>
    <row r="262" spans="1:10" ht="89.25" customHeight="1">
      <c r="A262" s="111" t="s">
        <v>321</v>
      </c>
      <c r="B262" s="12">
        <v>650</v>
      </c>
      <c r="C262" s="12">
        <v>11</v>
      </c>
      <c r="D262" s="43" t="s">
        <v>80</v>
      </c>
      <c r="E262" s="67" t="s">
        <v>182</v>
      </c>
      <c r="F262" s="12"/>
      <c r="G262" s="9">
        <f>G264</f>
        <v>40</v>
      </c>
      <c r="H262" s="31"/>
      <c r="I262" s="9">
        <f>I264</f>
        <v>0</v>
      </c>
      <c r="J262" s="31"/>
    </row>
    <row r="263" spans="1:10" ht="27.95" customHeight="1">
      <c r="A263" s="6" t="s">
        <v>152</v>
      </c>
      <c r="B263" s="12">
        <v>650</v>
      </c>
      <c r="C263" s="12">
        <v>11</v>
      </c>
      <c r="D263" s="43" t="s">
        <v>80</v>
      </c>
      <c r="E263" s="67" t="s">
        <v>182</v>
      </c>
      <c r="F263" s="12">
        <v>200</v>
      </c>
      <c r="G263" s="9">
        <f t="shared" si="10"/>
        <v>40</v>
      </c>
      <c r="H263" s="38"/>
      <c r="I263" s="9">
        <f t="shared" si="10"/>
        <v>0</v>
      </c>
      <c r="J263" s="38"/>
    </row>
    <row r="264" spans="1:10" ht="27.95" customHeight="1">
      <c r="A264" s="6" t="s">
        <v>153</v>
      </c>
      <c r="B264" s="12">
        <v>650</v>
      </c>
      <c r="C264" s="12">
        <v>11</v>
      </c>
      <c r="D264" s="43" t="s">
        <v>80</v>
      </c>
      <c r="E264" s="67" t="s">
        <v>182</v>
      </c>
      <c r="F264" s="12">
        <v>240</v>
      </c>
      <c r="G264" s="9">
        <f t="shared" si="10"/>
        <v>40</v>
      </c>
      <c r="H264" s="38"/>
      <c r="I264" s="9">
        <f t="shared" si="10"/>
        <v>0</v>
      </c>
      <c r="J264" s="38"/>
    </row>
    <row r="265" spans="1:10" ht="27.95" customHeight="1">
      <c r="A265" s="6" t="s">
        <v>154</v>
      </c>
      <c r="B265" s="12">
        <v>650</v>
      </c>
      <c r="C265" s="12">
        <v>11</v>
      </c>
      <c r="D265" s="43" t="s">
        <v>80</v>
      </c>
      <c r="E265" s="67" t="s">
        <v>182</v>
      </c>
      <c r="F265" s="12">
        <v>244</v>
      </c>
      <c r="G265" s="9">
        <v>40</v>
      </c>
      <c r="H265" s="38"/>
      <c r="I265" s="9">
        <v>0</v>
      </c>
      <c r="J265" s="38"/>
    </row>
    <row r="266" spans="1:10" ht="16.5" customHeight="1">
      <c r="A266" s="13" t="s">
        <v>30</v>
      </c>
      <c r="B266" s="14">
        <v>650</v>
      </c>
      <c r="C266" s="14">
        <v>12</v>
      </c>
      <c r="D266" s="40"/>
      <c r="E266" s="14"/>
      <c r="F266" s="14"/>
      <c r="G266" s="15">
        <f>G267</f>
        <v>50</v>
      </c>
      <c r="H266" s="36"/>
      <c r="I266" s="15">
        <f>I267</f>
        <v>50</v>
      </c>
      <c r="J266" s="36"/>
    </row>
    <row r="267" spans="1:10" ht="27.95" customHeight="1">
      <c r="A267" s="25" t="s">
        <v>31</v>
      </c>
      <c r="B267" s="41">
        <v>650</v>
      </c>
      <c r="C267" s="41">
        <v>12</v>
      </c>
      <c r="D267" s="42" t="s">
        <v>82</v>
      </c>
      <c r="E267" s="41"/>
      <c r="F267" s="41"/>
      <c r="G267" s="29">
        <f>G268</f>
        <v>50</v>
      </c>
      <c r="H267" s="30"/>
      <c r="I267" s="29">
        <f>I268</f>
        <v>50</v>
      </c>
      <c r="J267" s="30"/>
    </row>
    <row r="268" spans="1:10" ht="18.75" customHeight="1">
      <c r="A268" s="6" t="s">
        <v>156</v>
      </c>
      <c r="B268" s="12">
        <v>650</v>
      </c>
      <c r="C268" s="12">
        <v>12</v>
      </c>
      <c r="D268" s="43" t="s">
        <v>82</v>
      </c>
      <c r="E268" s="12" t="s">
        <v>157</v>
      </c>
      <c r="F268" s="12"/>
      <c r="G268" s="9">
        <f>G269</f>
        <v>50</v>
      </c>
      <c r="H268" s="31"/>
      <c r="I268" s="9">
        <f>I269</f>
        <v>50</v>
      </c>
      <c r="J268" s="31"/>
    </row>
    <row r="269" spans="1:10" ht="27.95" customHeight="1">
      <c r="A269" s="6" t="s">
        <v>152</v>
      </c>
      <c r="B269" s="12">
        <v>650</v>
      </c>
      <c r="C269" s="12">
        <v>12</v>
      </c>
      <c r="D269" s="43" t="s">
        <v>82</v>
      </c>
      <c r="E269" s="12" t="s">
        <v>141</v>
      </c>
      <c r="F269" s="12">
        <v>200</v>
      </c>
      <c r="G269" s="9">
        <f>G270</f>
        <v>50</v>
      </c>
      <c r="H269" s="31"/>
      <c r="I269" s="9">
        <f>I270</f>
        <v>50</v>
      </c>
      <c r="J269" s="31"/>
    </row>
    <row r="270" spans="1:10" ht="27.95" customHeight="1">
      <c r="A270" s="6" t="s">
        <v>153</v>
      </c>
      <c r="B270" s="12">
        <v>650</v>
      </c>
      <c r="C270" s="12">
        <v>12</v>
      </c>
      <c r="D270" s="43" t="s">
        <v>82</v>
      </c>
      <c r="E270" s="12" t="s">
        <v>141</v>
      </c>
      <c r="F270" s="12">
        <v>240</v>
      </c>
      <c r="G270" s="9">
        <f>G271</f>
        <v>50</v>
      </c>
      <c r="H270" s="38"/>
      <c r="I270" s="9">
        <f>I271</f>
        <v>50</v>
      </c>
      <c r="J270" s="38"/>
    </row>
    <row r="271" spans="1:10" ht="27.95" customHeight="1">
      <c r="A271" s="6" t="s">
        <v>154</v>
      </c>
      <c r="B271" s="12">
        <v>650</v>
      </c>
      <c r="C271" s="12">
        <v>12</v>
      </c>
      <c r="D271" s="43" t="s">
        <v>82</v>
      </c>
      <c r="E271" s="12" t="s">
        <v>141</v>
      </c>
      <c r="F271" s="12">
        <v>244</v>
      </c>
      <c r="G271" s="9">
        <v>50</v>
      </c>
      <c r="H271" s="31"/>
      <c r="I271" s="9">
        <v>50</v>
      </c>
      <c r="J271" s="31"/>
    </row>
    <row r="272" spans="1:10" ht="16.5" customHeight="1">
      <c r="A272" s="18" t="s">
        <v>78</v>
      </c>
      <c r="B272" s="18"/>
      <c r="C272" s="18"/>
      <c r="D272" s="18"/>
      <c r="E272" s="18"/>
      <c r="F272" s="18"/>
      <c r="G272" s="39">
        <f>G12+G62+G74+G97+G135+G206+G219+G250+G258+G266</f>
        <v>52552.4</v>
      </c>
      <c r="H272" s="39">
        <f>H62+H74</f>
        <v>923</v>
      </c>
      <c r="I272" s="39">
        <f>I12+I62+I74+I97+I135+I206+I219+I250+I258+I266</f>
        <v>53551.199999999997</v>
      </c>
      <c r="J272" s="39">
        <f>J62+J74</f>
        <v>933</v>
      </c>
    </row>
  </sheetData>
  <mergeCells count="9">
    <mergeCell ref="A9:J9"/>
    <mergeCell ref="A6:H6"/>
    <mergeCell ref="A7:J7"/>
    <mergeCell ref="A8:J8"/>
    <mergeCell ref="F1:J1"/>
    <mergeCell ref="E2:J2"/>
    <mergeCell ref="E3:J3"/>
    <mergeCell ref="E4:J4"/>
    <mergeCell ref="F5:J5"/>
  </mergeCells>
  <phoneticPr fontId="9" type="noConversion"/>
  <pageMargins left="0.35433070866141736" right="0.35433070866141736" top="0.39370078740157483" bottom="0.39370078740157483" header="0.51181102362204722" footer="0.51181102362204722"/>
  <pageSetup paperSize="9" scale="69" fitToHeight="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Прил.1 (доходы)</vt:lpstr>
      <vt:lpstr>Прил.4 (2015)</vt:lpstr>
      <vt:lpstr>Прил.5 (2016-2017)</vt:lpstr>
      <vt:lpstr>Прил.6 (2015)</vt:lpstr>
      <vt:lpstr>Прил.7 (2016-2017)</vt:lpstr>
      <vt:lpstr>Прил.8 (2015 функ)</vt:lpstr>
      <vt:lpstr>Прил.9 (2016-2017 функ)</vt:lpstr>
      <vt:lpstr>Прил.10 (2015 вед)</vt:lpstr>
      <vt:lpstr>Прил.11 (2016-17 функ)</vt:lpstr>
      <vt:lpstr>Приложение 8 (программы)</vt:lpstr>
      <vt:lpstr>Прил.12 (источники)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2015-09-29T12:10:35Z</cp:lastPrinted>
  <dcterms:created xsi:type="dcterms:W3CDTF">1996-10-08T23:32:33Z</dcterms:created>
  <dcterms:modified xsi:type="dcterms:W3CDTF">2015-09-29T12:11:49Z</dcterms:modified>
</cp:coreProperties>
</file>